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20" yWindow="360" windowWidth="18000" windowHeight="12555"/>
  </bookViews>
  <sheets>
    <sheet name="TDS" sheetId="4" r:id="rId1"/>
    <sheet name="USM" sheetId="5" r:id="rId2"/>
    <sheet name="Telecom" sheetId="6" r:id="rId3"/>
    <sheet name="Sheet1" sheetId="1" r:id="rId4"/>
    <sheet name="Sheet2" sheetId="2" r:id="rId5"/>
    <sheet name="Sheet3" sheetId="3" r:id="rId6"/>
  </sheets>
  <calcPr calcId="145621"/>
</workbook>
</file>

<file path=xl/calcChain.xml><?xml version="1.0" encoding="utf-8"?>
<calcChain xmlns="http://schemas.openxmlformats.org/spreadsheetml/2006/main">
  <c r="DD31" i="5" l="1"/>
  <c r="DB31" i="5"/>
  <c r="DD11" i="5"/>
  <c r="DB11" i="5"/>
  <c r="CZ31" i="5"/>
  <c r="CX31" i="5"/>
  <c r="CZ11" i="5"/>
  <c r="CX11" i="5"/>
  <c r="CT31" i="5"/>
  <c r="CT11" i="5"/>
  <c r="CV31" i="5"/>
  <c r="CV11" i="5"/>
  <c r="CR31" i="5"/>
  <c r="CR11" i="5"/>
  <c r="CP31" i="5"/>
  <c r="CP11" i="5"/>
  <c r="CL31" i="5"/>
  <c r="CL11" i="5"/>
  <c r="CH31" i="5"/>
  <c r="CH11" i="5"/>
  <c r="CD31" i="5"/>
  <c r="CD11" i="5"/>
  <c r="CB31" i="5"/>
  <c r="CB11" i="5"/>
  <c r="BX31" i="5"/>
  <c r="BX11" i="5"/>
  <c r="BT31" i="5"/>
  <c r="BT11" i="5"/>
  <c r="DB50" i="4"/>
  <c r="DB11" i="4"/>
  <c r="CX50" i="4"/>
  <c r="CX11" i="4"/>
  <c r="CT50" i="4"/>
  <c r="CT11" i="4"/>
  <c r="DD50" i="4"/>
  <c r="DD11" i="4"/>
  <c r="CZ50" i="4"/>
  <c r="CZ11" i="4"/>
  <c r="CV50" i="4"/>
  <c r="CV11" i="4"/>
  <c r="CR50" i="4"/>
  <c r="CR11" i="4"/>
  <c r="CP50" i="4"/>
  <c r="CP11" i="4"/>
  <c r="CL50" i="4"/>
  <c r="CL11" i="4"/>
  <c r="CH50" i="4"/>
  <c r="CH11" i="4"/>
  <c r="CD50" i="4"/>
  <c r="CD11" i="4"/>
  <c r="CB50" i="4"/>
  <c r="BX11" i="4"/>
  <c r="BX18" i="4"/>
  <c r="BX50" i="4"/>
  <c r="BT50" i="4"/>
  <c r="BT11" i="4"/>
  <c r="CB11" i="4"/>
  <c r="CL64" i="6" l="1"/>
  <c r="CL55" i="6"/>
  <c r="CL46" i="6"/>
  <c r="CL36" i="6"/>
  <c r="CL38" i="6" s="1"/>
  <c r="CL28" i="6"/>
  <c r="CL16" i="6"/>
  <c r="CL18" i="6" s="1"/>
  <c r="DF35" i="5"/>
  <c r="DF25" i="5"/>
  <c r="DF13" i="5"/>
  <c r="DF78" i="4"/>
  <c r="DF71" i="4"/>
  <c r="DF54" i="4"/>
  <c r="DF39" i="4"/>
  <c r="DF46" i="4" s="1"/>
  <c r="DF32" i="4"/>
  <c r="DF45" i="4" s="1"/>
  <c r="DF24" i="4"/>
  <c r="DF14" i="4"/>
  <c r="CL66" i="6" l="1"/>
  <c r="CL48" i="6"/>
  <c r="CL30" i="6"/>
  <c r="DF27" i="5"/>
  <c r="DF37" i="5" s="1"/>
  <c r="DF39" i="5" s="1"/>
  <c r="DF41" i="5" s="1"/>
  <c r="DF41" i="4"/>
  <c r="DF44" i="4"/>
  <c r="DF47" i="4" s="1"/>
  <c r="DF56" i="4" s="1"/>
  <c r="DF58" i="4" s="1"/>
  <c r="DF60" i="4" s="1"/>
  <c r="DF62" i="4" s="1"/>
  <c r="DF64" i="4" s="1"/>
  <c r="BT69" i="6"/>
  <c r="BP69" i="6"/>
  <c r="BL69" i="6"/>
  <c r="BF69" i="6"/>
  <c r="BB69" i="6"/>
  <c r="AX69" i="6"/>
  <c r="AR69" i="6"/>
  <c r="AN69" i="6"/>
  <c r="AJ69" i="6"/>
  <c r="AD69" i="6"/>
  <c r="Z69" i="6"/>
  <c r="V69" i="6"/>
  <c r="P69" i="6"/>
  <c r="L69" i="6"/>
  <c r="H69" i="6"/>
  <c r="BT68" i="6"/>
  <c r="BP68" i="6"/>
  <c r="BL68" i="6"/>
  <c r="BF68" i="6"/>
  <c r="BB68" i="6"/>
  <c r="AX68" i="6"/>
  <c r="AR68" i="6"/>
  <c r="AN68" i="6"/>
  <c r="AJ68" i="6"/>
  <c r="AD68" i="6"/>
  <c r="Z68" i="6"/>
  <c r="V68" i="6"/>
  <c r="P68" i="6"/>
  <c r="L68" i="6"/>
  <c r="H68" i="6"/>
  <c r="N66" i="6"/>
  <c r="F66" i="6"/>
  <c r="CJ64" i="6"/>
  <c r="CH64" i="6"/>
  <c r="CF64" i="6"/>
  <c r="CD64" i="6"/>
  <c r="CB64" i="6"/>
  <c r="BZ64" i="6"/>
  <c r="BX64" i="6"/>
  <c r="BV64" i="6"/>
  <c r="BR64" i="6"/>
  <c r="BN64" i="6"/>
  <c r="BJ64" i="6"/>
  <c r="BH64" i="6"/>
  <c r="BD64" i="6"/>
  <c r="AZ64" i="6"/>
  <c r="AV64" i="6"/>
  <c r="AT64" i="6"/>
  <c r="AP64" i="6"/>
  <c r="AL64" i="6"/>
  <c r="AH64" i="6"/>
  <c r="AF64" i="6"/>
  <c r="AF66" i="6" s="1"/>
  <c r="AB64" i="6"/>
  <c r="AB66" i="6" s="1"/>
  <c r="X64" i="6"/>
  <c r="X66" i="6" s="1"/>
  <c r="T64" i="6"/>
  <c r="T66" i="6" s="1"/>
  <c r="R64" i="6"/>
  <c r="R66" i="6" s="1"/>
  <c r="N64" i="6"/>
  <c r="J64" i="6"/>
  <c r="J66" i="6" s="1"/>
  <c r="F64" i="6"/>
  <c r="BT63" i="6"/>
  <c r="BP63" i="6"/>
  <c r="BL63" i="6"/>
  <c r="BF63" i="6"/>
  <c r="BB63" i="6"/>
  <c r="AX63" i="6"/>
  <c r="AR63" i="6"/>
  <c r="AN63" i="6"/>
  <c r="AJ63" i="6"/>
  <c r="AD63" i="6"/>
  <c r="Z63" i="6"/>
  <c r="V63" i="6"/>
  <c r="P63" i="6"/>
  <c r="L63" i="6"/>
  <c r="H63" i="6"/>
  <c r="BT62" i="6"/>
  <c r="BP62" i="6"/>
  <c r="BL62" i="6"/>
  <c r="BF62" i="6"/>
  <c r="BB62" i="6"/>
  <c r="AX62" i="6"/>
  <c r="AR62" i="6"/>
  <c r="AN62" i="6"/>
  <c r="AJ62" i="6"/>
  <c r="AD62" i="6"/>
  <c r="Z62" i="6"/>
  <c r="V62" i="6"/>
  <c r="P62" i="6"/>
  <c r="L62" i="6"/>
  <c r="H62" i="6"/>
  <c r="BT61" i="6"/>
  <c r="BP61" i="6"/>
  <c r="BL61" i="6"/>
  <c r="BF61" i="6"/>
  <c r="BB61" i="6"/>
  <c r="AX61" i="6"/>
  <c r="AR61" i="6"/>
  <c r="AN61" i="6"/>
  <c r="AJ61" i="6"/>
  <c r="AD61" i="6"/>
  <c r="Z61" i="6"/>
  <c r="Z64" i="6" s="1"/>
  <c r="V61" i="6"/>
  <c r="P61" i="6"/>
  <c r="L61" i="6"/>
  <c r="H61" i="6"/>
  <c r="H64" i="6" s="1"/>
  <c r="BT60" i="6"/>
  <c r="BP60" i="6"/>
  <c r="BL60" i="6"/>
  <c r="BF60" i="6"/>
  <c r="BB60" i="6"/>
  <c r="AX60" i="6"/>
  <c r="AR60" i="6"/>
  <c r="AN60" i="6"/>
  <c r="AJ60" i="6"/>
  <c r="AD60" i="6"/>
  <c r="Z60" i="6"/>
  <c r="V60" i="6"/>
  <c r="P60" i="6"/>
  <c r="L60" i="6"/>
  <c r="H60" i="6"/>
  <c r="BT59" i="6"/>
  <c r="BP59" i="6"/>
  <c r="BL59" i="6"/>
  <c r="BL64" i="6" s="1"/>
  <c r="BF59" i="6"/>
  <c r="BB59" i="6"/>
  <c r="AX59" i="6"/>
  <c r="AR59" i="6"/>
  <c r="AR64" i="6" s="1"/>
  <c r="AN59" i="6"/>
  <c r="AJ59" i="6"/>
  <c r="BT58" i="6"/>
  <c r="BT64" i="6" s="1"/>
  <c r="BP58" i="6"/>
  <c r="BP64" i="6" s="1"/>
  <c r="BL58" i="6"/>
  <c r="BF58" i="6"/>
  <c r="BF64" i="6" s="1"/>
  <c r="BB58" i="6"/>
  <c r="BB64" i="6" s="1"/>
  <c r="AX58" i="6"/>
  <c r="AX64" i="6" s="1"/>
  <c r="AR58" i="6"/>
  <c r="AN58" i="6"/>
  <c r="AN64" i="6" s="1"/>
  <c r="AJ58" i="6"/>
  <c r="AJ64" i="6" s="1"/>
  <c r="AD58" i="6"/>
  <c r="AD64" i="6" s="1"/>
  <c r="Z58" i="6"/>
  <c r="V58" i="6"/>
  <c r="V64" i="6" s="1"/>
  <c r="P58" i="6"/>
  <c r="P64" i="6" s="1"/>
  <c r="P66" i="6" s="1"/>
  <c r="L58" i="6"/>
  <c r="L64" i="6" s="1"/>
  <c r="H58" i="6"/>
  <c r="CJ55" i="6"/>
  <c r="CJ66" i="6" s="1"/>
  <c r="CH55" i="6"/>
  <c r="CH66" i="6" s="1"/>
  <c r="CF55" i="6"/>
  <c r="CF66" i="6" s="1"/>
  <c r="CD55" i="6"/>
  <c r="CD66" i="6" s="1"/>
  <c r="CB55" i="6"/>
  <c r="CB66" i="6" s="1"/>
  <c r="BZ55" i="6"/>
  <c r="BZ66" i="6" s="1"/>
  <c r="BX55" i="6"/>
  <c r="BX66" i="6" s="1"/>
  <c r="BV55" i="6"/>
  <c r="BV66" i="6" s="1"/>
  <c r="BR55" i="6"/>
  <c r="BR66" i="6" s="1"/>
  <c r="BN55" i="6"/>
  <c r="BN66" i="6" s="1"/>
  <c r="BJ55" i="6"/>
  <c r="BJ66" i="6" s="1"/>
  <c r="BH55" i="6"/>
  <c r="BH66" i="6" s="1"/>
  <c r="BD55" i="6"/>
  <c r="BD66" i="6" s="1"/>
  <c r="AZ55" i="6"/>
  <c r="AZ66" i="6" s="1"/>
  <c r="AV55" i="6"/>
  <c r="AV66" i="6" s="1"/>
  <c r="AT55" i="6"/>
  <c r="AT66" i="6" s="1"/>
  <c r="AP55" i="6"/>
  <c r="AP66" i="6" s="1"/>
  <c r="AL55" i="6"/>
  <c r="AL66" i="6" s="1"/>
  <c r="AH55" i="6"/>
  <c r="AH66" i="6" s="1"/>
  <c r="AD55" i="6"/>
  <c r="Z55" i="6"/>
  <c r="Z66" i="6" s="1"/>
  <c r="V55" i="6"/>
  <c r="V66" i="6" s="1"/>
  <c r="P55" i="6"/>
  <c r="L55" i="6"/>
  <c r="H55" i="6"/>
  <c r="H66" i="6" s="1"/>
  <c r="BT54" i="6"/>
  <c r="BT55" i="6" s="1"/>
  <c r="BT66" i="6" s="1"/>
  <c r="BP54" i="6"/>
  <c r="BL54" i="6"/>
  <c r="BF54" i="6"/>
  <c r="BB54" i="6"/>
  <c r="BB55" i="6" s="1"/>
  <c r="BB66" i="6" s="1"/>
  <c r="AX54" i="6"/>
  <c r="AR54" i="6"/>
  <c r="AN54" i="6"/>
  <c r="AJ54" i="6"/>
  <c r="AJ55" i="6" s="1"/>
  <c r="AJ66" i="6" s="1"/>
  <c r="BT53" i="6"/>
  <c r="BP53" i="6"/>
  <c r="BP55" i="6" s="1"/>
  <c r="BP66" i="6" s="1"/>
  <c r="BL53" i="6"/>
  <c r="BL55" i="6" s="1"/>
  <c r="BF53" i="6"/>
  <c r="BF55" i="6" s="1"/>
  <c r="BF66" i="6" s="1"/>
  <c r="BB53" i="6"/>
  <c r="AX53" i="6"/>
  <c r="AX55" i="6" s="1"/>
  <c r="AX66" i="6" s="1"/>
  <c r="AR53" i="6"/>
  <c r="AR55" i="6" s="1"/>
  <c r="AN53" i="6"/>
  <c r="AN55" i="6" s="1"/>
  <c r="AN66" i="6" s="1"/>
  <c r="AJ53" i="6"/>
  <c r="CJ46" i="6"/>
  <c r="CH46" i="6"/>
  <c r="CF46" i="6"/>
  <c r="CD46" i="6"/>
  <c r="CB46" i="6"/>
  <c r="BZ46" i="6"/>
  <c r="BX46" i="6"/>
  <c r="BV46" i="6"/>
  <c r="BR46" i="6"/>
  <c r="BN46" i="6"/>
  <c r="BJ46" i="6"/>
  <c r="BH46" i="6"/>
  <c r="BD46" i="6"/>
  <c r="AZ46" i="6"/>
  <c r="AX46" i="6"/>
  <c r="AV46" i="6"/>
  <c r="AT46" i="6"/>
  <c r="AP46" i="6"/>
  <c r="BT45" i="6"/>
  <c r="BP45" i="6"/>
  <c r="BL45" i="6"/>
  <c r="BF45" i="6"/>
  <c r="BB45" i="6"/>
  <c r="AX45" i="6"/>
  <c r="AR45" i="6"/>
  <c r="AN45" i="6"/>
  <c r="BT44" i="6"/>
  <c r="BP44" i="6"/>
  <c r="BL44" i="6"/>
  <c r="BF44" i="6"/>
  <c r="BB44" i="6"/>
  <c r="AX44" i="6"/>
  <c r="AR44" i="6"/>
  <c r="AN44" i="6"/>
  <c r="BT43" i="6"/>
  <c r="BP43" i="6"/>
  <c r="BL43" i="6"/>
  <c r="BF43" i="6"/>
  <c r="BB43" i="6"/>
  <c r="AX43" i="6"/>
  <c r="AR43" i="6"/>
  <c r="AN43" i="6"/>
  <c r="BT42" i="6"/>
  <c r="BP42" i="6"/>
  <c r="BL42" i="6"/>
  <c r="BF42" i="6"/>
  <c r="BB42" i="6"/>
  <c r="AX42" i="6"/>
  <c r="AR42" i="6"/>
  <c r="AN42" i="6"/>
  <c r="BT41" i="6"/>
  <c r="BT46" i="6" s="1"/>
  <c r="BP41" i="6"/>
  <c r="BP46" i="6" s="1"/>
  <c r="BL41" i="6"/>
  <c r="BL46" i="6" s="1"/>
  <c r="BF41" i="6"/>
  <c r="BF46" i="6" s="1"/>
  <c r="BB41" i="6"/>
  <c r="BB46" i="6" s="1"/>
  <c r="AX41" i="6"/>
  <c r="AR41" i="6"/>
  <c r="AR46" i="6" s="1"/>
  <c r="AN41" i="6"/>
  <c r="AN46" i="6" s="1"/>
  <c r="CJ38" i="6"/>
  <c r="CJ48" i="6" s="1"/>
  <c r="CB38" i="6"/>
  <c r="CB48" i="6" s="1"/>
  <c r="BD38" i="6"/>
  <c r="BD48" i="6" s="1"/>
  <c r="AV38" i="6"/>
  <c r="AV48" i="6" s="1"/>
  <c r="BT37" i="6"/>
  <c r="BP37" i="6"/>
  <c r="BL37" i="6"/>
  <c r="BF37" i="6"/>
  <c r="BB37" i="6"/>
  <c r="AX37" i="6"/>
  <c r="AR37" i="6"/>
  <c r="AN37" i="6"/>
  <c r="CJ36" i="6"/>
  <c r="CH36" i="6"/>
  <c r="CH38" i="6" s="1"/>
  <c r="CH48" i="6" s="1"/>
  <c r="CF36" i="6"/>
  <c r="CF38" i="6" s="1"/>
  <c r="CF48" i="6" s="1"/>
  <c r="CD36" i="6"/>
  <c r="CD38" i="6" s="1"/>
  <c r="CD48" i="6" s="1"/>
  <c r="CB36" i="6"/>
  <c r="BZ36" i="6"/>
  <c r="BZ38" i="6" s="1"/>
  <c r="BZ48" i="6" s="1"/>
  <c r="BX36" i="6"/>
  <c r="BX38" i="6" s="1"/>
  <c r="BX48" i="6" s="1"/>
  <c r="BV36" i="6"/>
  <c r="BV38" i="6" s="1"/>
  <c r="BV48" i="6" s="1"/>
  <c r="BR36" i="6"/>
  <c r="BR38" i="6" s="1"/>
  <c r="BR48" i="6" s="1"/>
  <c r="BN36" i="6"/>
  <c r="BN38" i="6" s="1"/>
  <c r="BN48" i="6" s="1"/>
  <c r="BJ36" i="6"/>
  <c r="BJ38" i="6" s="1"/>
  <c r="BJ48" i="6" s="1"/>
  <c r="BH36" i="6"/>
  <c r="BH38" i="6" s="1"/>
  <c r="BH48" i="6" s="1"/>
  <c r="BF36" i="6"/>
  <c r="BF38" i="6" s="1"/>
  <c r="BF48" i="6" s="1"/>
  <c r="BD36" i="6"/>
  <c r="AZ36" i="6"/>
  <c r="AZ38" i="6" s="1"/>
  <c r="AZ48" i="6" s="1"/>
  <c r="AV36" i="6"/>
  <c r="AT36" i="6"/>
  <c r="AT38" i="6" s="1"/>
  <c r="AT48" i="6" s="1"/>
  <c r="AP36" i="6"/>
  <c r="AP38" i="6" s="1"/>
  <c r="AP48" i="6" s="1"/>
  <c r="BT35" i="6"/>
  <c r="BP35" i="6"/>
  <c r="BL35" i="6"/>
  <c r="BF35" i="6"/>
  <c r="BB35" i="6"/>
  <c r="AX35" i="6"/>
  <c r="AR35" i="6"/>
  <c r="AN35" i="6"/>
  <c r="BT34" i="6"/>
  <c r="BT36" i="6" s="1"/>
  <c r="BT38" i="6" s="1"/>
  <c r="BT48" i="6" s="1"/>
  <c r="BP34" i="6"/>
  <c r="BP36" i="6" s="1"/>
  <c r="BP38" i="6" s="1"/>
  <c r="BL34" i="6"/>
  <c r="BL36" i="6" s="1"/>
  <c r="BL38" i="6" s="1"/>
  <c r="BF34" i="6"/>
  <c r="BB34" i="6"/>
  <c r="BB36" i="6" s="1"/>
  <c r="BB38" i="6" s="1"/>
  <c r="BB48" i="6" s="1"/>
  <c r="AX34" i="6"/>
  <c r="AX36" i="6" s="1"/>
  <c r="AX38" i="6" s="1"/>
  <c r="AX48" i="6" s="1"/>
  <c r="AR34" i="6"/>
  <c r="AR36" i="6" s="1"/>
  <c r="AR38" i="6" s="1"/>
  <c r="AN34" i="6"/>
  <c r="AN36" i="6" s="1"/>
  <c r="AN38" i="6" s="1"/>
  <c r="AN48" i="6" s="1"/>
  <c r="CJ28" i="6"/>
  <c r="CH28" i="6"/>
  <c r="CF28" i="6"/>
  <c r="CD28" i="6"/>
  <c r="CB28" i="6"/>
  <c r="BZ28" i="6"/>
  <c r="BX28" i="6"/>
  <c r="BV28" i="6"/>
  <c r="BR28" i="6"/>
  <c r="BN28" i="6"/>
  <c r="BJ28" i="6"/>
  <c r="BH28" i="6"/>
  <c r="BD28" i="6"/>
  <c r="AZ28" i="6"/>
  <c r="AV28" i="6"/>
  <c r="AT28" i="6"/>
  <c r="AP28" i="6"/>
  <c r="AL28" i="6"/>
  <c r="AH28" i="6"/>
  <c r="AF28" i="6"/>
  <c r="AB28" i="6"/>
  <c r="X28" i="6"/>
  <c r="T28" i="6"/>
  <c r="R28" i="6"/>
  <c r="N28" i="6"/>
  <c r="J28" i="6"/>
  <c r="F28" i="6"/>
  <c r="BT26" i="6"/>
  <c r="BP26" i="6"/>
  <c r="BL26" i="6"/>
  <c r="BF26" i="6"/>
  <c r="BB26" i="6"/>
  <c r="AX26" i="6"/>
  <c r="AR26" i="6"/>
  <c r="AN26" i="6"/>
  <c r="AJ26" i="6"/>
  <c r="AD26" i="6"/>
  <c r="Z26" i="6"/>
  <c r="V26" i="6"/>
  <c r="P26" i="6"/>
  <c r="L26" i="6"/>
  <c r="H26" i="6"/>
  <c r="BT25" i="6"/>
  <c r="BP25" i="6"/>
  <c r="BL25" i="6"/>
  <c r="BF25" i="6"/>
  <c r="BB25" i="6"/>
  <c r="AX25" i="6"/>
  <c r="AR25" i="6"/>
  <c r="AN25" i="6"/>
  <c r="AJ25" i="6"/>
  <c r="AD25" i="6"/>
  <c r="Z25" i="6"/>
  <c r="Z28" i="6" s="1"/>
  <c r="V25" i="6"/>
  <c r="P25" i="6"/>
  <c r="L25" i="6"/>
  <c r="H25" i="6"/>
  <c r="H28" i="6" s="1"/>
  <c r="BT24" i="6"/>
  <c r="BP24" i="6"/>
  <c r="BL24" i="6"/>
  <c r="BF24" i="6"/>
  <c r="BB24" i="6"/>
  <c r="AX24" i="6"/>
  <c r="AR24" i="6"/>
  <c r="AN24" i="6"/>
  <c r="AJ24" i="6"/>
  <c r="AD24" i="6"/>
  <c r="Z24" i="6"/>
  <c r="V24" i="6"/>
  <c r="P24" i="6"/>
  <c r="L24" i="6"/>
  <c r="H24" i="6"/>
  <c r="BT23" i="6"/>
  <c r="BP23" i="6"/>
  <c r="BL23" i="6"/>
  <c r="BF23" i="6"/>
  <c r="BB23" i="6"/>
  <c r="AX23" i="6"/>
  <c r="AR23" i="6"/>
  <c r="AN23" i="6"/>
  <c r="AJ23" i="6"/>
  <c r="AD23" i="6"/>
  <c r="Z23" i="6"/>
  <c r="V23" i="6"/>
  <c r="P23" i="6"/>
  <c r="L23" i="6"/>
  <c r="H23" i="6"/>
  <c r="BT22" i="6"/>
  <c r="BP22" i="6"/>
  <c r="BL22" i="6"/>
  <c r="BL28" i="6" s="1"/>
  <c r="BF22" i="6"/>
  <c r="BB22" i="6"/>
  <c r="AX22" i="6"/>
  <c r="AR22" i="6"/>
  <c r="AR28" i="6" s="1"/>
  <c r="AN22" i="6"/>
  <c r="AJ22" i="6"/>
  <c r="BT21" i="6"/>
  <c r="BT28" i="6" s="1"/>
  <c r="BP21" i="6"/>
  <c r="BP28" i="6" s="1"/>
  <c r="BL21" i="6"/>
  <c r="BF21" i="6"/>
  <c r="BF28" i="6" s="1"/>
  <c r="BB21" i="6"/>
  <c r="BB28" i="6" s="1"/>
  <c r="AX21" i="6"/>
  <c r="AX28" i="6" s="1"/>
  <c r="AR21" i="6"/>
  <c r="AN21" i="6"/>
  <c r="AN28" i="6" s="1"/>
  <c r="AJ21" i="6"/>
  <c r="AJ28" i="6" s="1"/>
  <c r="AD21" i="6"/>
  <c r="AD28" i="6" s="1"/>
  <c r="Z21" i="6"/>
  <c r="V21" i="6"/>
  <c r="V28" i="6" s="1"/>
  <c r="P21" i="6"/>
  <c r="P28" i="6" s="1"/>
  <c r="L21" i="6"/>
  <c r="L28" i="6" s="1"/>
  <c r="H21" i="6"/>
  <c r="CJ18" i="6"/>
  <c r="CJ30" i="6" s="1"/>
  <c r="CJ71" i="6" s="1"/>
  <c r="CH18" i="6"/>
  <c r="CH30" i="6" s="1"/>
  <c r="CH71" i="6" s="1"/>
  <c r="BZ18" i="6"/>
  <c r="BZ30" i="6" s="1"/>
  <c r="BR18" i="6"/>
  <c r="BR30" i="6" s="1"/>
  <c r="BR71" i="6" s="1"/>
  <c r="BJ18" i="6"/>
  <c r="BJ30" i="6" s="1"/>
  <c r="BJ71" i="6" s="1"/>
  <c r="BD18" i="6"/>
  <c r="BD30" i="6" s="1"/>
  <c r="BD71" i="6" s="1"/>
  <c r="AV18" i="6"/>
  <c r="AV30" i="6" s="1"/>
  <c r="AT18" i="6"/>
  <c r="AT30" i="6" s="1"/>
  <c r="AT71" i="6" s="1"/>
  <c r="AL18" i="6"/>
  <c r="AL30" i="6" s="1"/>
  <c r="AL71" i="6" s="1"/>
  <c r="AF18" i="6"/>
  <c r="AF30" i="6" s="1"/>
  <c r="AF71" i="6" s="1"/>
  <c r="AB18" i="6"/>
  <c r="AB30" i="6" s="1"/>
  <c r="X18" i="6"/>
  <c r="X30" i="6" s="1"/>
  <c r="X71" i="6" s="1"/>
  <c r="T18" i="6"/>
  <c r="T30" i="6" s="1"/>
  <c r="T71" i="6" s="1"/>
  <c r="R18" i="6"/>
  <c r="R30" i="6" s="1"/>
  <c r="R71" i="6" s="1"/>
  <c r="N18" i="6"/>
  <c r="N30" i="6" s="1"/>
  <c r="N71" i="6" s="1"/>
  <c r="J18" i="6"/>
  <c r="J30" i="6" s="1"/>
  <c r="J71" i="6" s="1"/>
  <c r="F18" i="6"/>
  <c r="F30" i="6" s="1"/>
  <c r="F71" i="6" s="1"/>
  <c r="BT17" i="6"/>
  <c r="BP17" i="6"/>
  <c r="BL17" i="6"/>
  <c r="BF17" i="6"/>
  <c r="BB17" i="6"/>
  <c r="AX17" i="6"/>
  <c r="AR17" i="6"/>
  <c r="AN17" i="6"/>
  <c r="AJ17" i="6"/>
  <c r="CJ16" i="6"/>
  <c r="CH16" i="6"/>
  <c r="CF16" i="6"/>
  <c r="CF18" i="6" s="1"/>
  <c r="CF30" i="6" s="1"/>
  <c r="CF71" i="6" s="1"/>
  <c r="CD16" i="6"/>
  <c r="CD18" i="6" s="1"/>
  <c r="CD30" i="6" s="1"/>
  <c r="CD71" i="6" s="1"/>
  <c r="BZ16" i="6"/>
  <c r="BX16" i="6"/>
  <c r="BX18" i="6" s="1"/>
  <c r="BX30" i="6" s="1"/>
  <c r="BX71" i="6" s="1"/>
  <c r="BV16" i="6"/>
  <c r="BV18" i="6" s="1"/>
  <c r="BV30" i="6" s="1"/>
  <c r="BV71" i="6" s="1"/>
  <c r="BR16" i="6"/>
  <c r="BN16" i="6"/>
  <c r="BN18" i="6" s="1"/>
  <c r="BN30" i="6" s="1"/>
  <c r="BJ16" i="6"/>
  <c r="BH16" i="6"/>
  <c r="BH18" i="6" s="1"/>
  <c r="BH30" i="6" s="1"/>
  <c r="BH71" i="6" s="1"/>
  <c r="BD16" i="6"/>
  <c r="AZ16" i="6"/>
  <c r="AZ18" i="6" s="1"/>
  <c r="AZ30" i="6" s="1"/>
  <c r="AV16" i="6"/>
  <c r="AT16" i="6"/>
  <c r="AP16" i="6"/>
  <c r="AP18" i="6" s="1"/>
  <c r="AP30" i="6" s="1"/>
  <c r="AP71" i="6" s="1"/>
  <c r="AL16" i="6"/>
  <c r="AJ16" i="6"/>
  <c r="AJ18" i="6" s="1"/>
  <c r="AH16" i="6"/>
  <c r="AH18" i="6" s="1"/>
  <c r="AH30" i="6" s="1"/>
  <c r="AH71" i="6" s="1"/>
  <c r="CH15" i="6"/>
  <c r="BT15" i="6"/>
  <c r="BP15" i="6"/>
  <c r="BP16" i="6" s="1"/>
  <c r="BP18" i="6" s="1"/>
  <c r="BP30" i="6" s="1"/>
  <c r="BL15" i="6"/>
  <c r="BF15" i="6"/>
  <c r="BB15" i="6"/>
  <c r="BB16" i="6" s="1"/>
  <c r="BB18" i="6" s="1"/>
  <c r="AX15" i="6"/>
  <c r="AX16" i="6" s="1"/>
  <c r="AX18" i="6" s="1"/>
  <c r="AX30" i="6" s="1"/>
  <c r="AX71" i="6" s="1"/>
  <c r="AR15" i="6"/>
  <c r="AN15" i="6"/>
  <c r="AJ15" i="6"/>
  <c r="AD15" i="6"/>
  <c r="AD18" i="6" s="1"/>
  <c r="AD30" i="6" s="1"/>
  <c r="Z15" i="6"/>
  <c r="V15" i="6"/>
  <c r="P15" i="6"/>
  <c r="P18" i="6" s="1"/>
  <c r="L15" i="6"/>
  <c r="L18" i="6" s="1"/>
  <c r="L30" i="6" s="1"/>
  <c r="H15" i="6"/>
  <c r="BT14" i="6"/>
  <c r="BP14" i="6"/>
  <c r="BL14" i="6"/>
  <c r="BF14" i="6"/>
  <c r="BB14" i="6"/>
  <c r="AX14" i="6"/>
  <c r="AR14" i="6"/>
  <c r="AN14" i="6"/>
  <c r="AJ14" i="6"/>
  <c r="AD14" i="6"/>
  <c r="Z14" i="6"/>
  <c r="V14" i="6"/>
  <c r="P14" i="6"/>
  <c r="L14" i="6"/>
  <c r="H14" i="6"/>
  <c r="CB13" i="6"/>
  <c r="CB16" i="6" s="1"/>
  <c r="CB18" i="6" s="1"/>
  <c r="CB30" i="6" s="1"/>
  <c r="CB71" i="6" s="1"/>
  <c r="BT13" i="6"/>
  <c r="BT16" i="6" s="1"/>
  <c r="BT18" i="6" s="1"/>
  <c r="BT30" i="6" s="1"/>
  <c r="BT71" i="6" s="1"/>
  <c r="BP13" i="6"/>
  <c r="BL13" i="6"/>
  <c r="BL16" i="6" s="1"/>
  <c r="BL18" i="6" s="1"/>
  <c r="BL30" i="6" s="1"/>
  <c r="BF13" i="6"/>
  <c r="BF16" i="6" s="1"/>
  <c r="BF18" i="6" s="1"/>
  <c r="BF30" i="6" s="1"/>
  <c r="BF71" i="6" s="1"/>
  <c r="BB13" i="6"/>
  <c r="AX13" i="6"/>
  <c r="AR13" i="6"/>
  <c r="AR16" i="6" s="1"/>
  <c r="AR18" i="6" s="1"/>
  <c r="AR30" i="6" s="1"/>
  <c r="AN13" i="6"/>
  <c r="AN16" i="6" s="1"/>
  <c r="AN18" i="6" s="1"/>
  <c r="AN30" i="6" s="1"/>
  <c r="AN71" i="6" s="1"/>
  <c r="AJ13" i="6"/>
  <c r="AD13" i="6"/>
  <c r="Z13" i="6"/>
  <c r="Z18" i="6" s="1"/>
  <c r="Z30" i="6" s="1"/>
  <c r="Z71" i="6" s="1"/>
  <c r="V13" i="6"/>
  <c r="V18" i="6" s="1"/>
  <c r="V30" i="6" s="1"/>
  <c r="V71" i="6" s="1"/>
  <c r="P13" i="6"/>
  <c r="L13" i="6"/>
  <c r="H13" i="6"/>
  <c r="H18" i="6" s="1"/>
  <c r="H30" i="6" s="1"/>
  <c r="H71" i="6" s="1"/>
  <c r="CN40" i="5"/>
  <c r="CJ40" i="5"/>
  <c r="CF40" i="5"/>
  <c r="BZ40" i="5"/>
  <c r="BV40" i="5"/>
  <c r="BR40" i="5"/>
  <c r="BL40" i="5"/>
  <c r="BH40" i="5"/>
  <c r="BD40" i="5"/>
  <c r="AX40" i="5"/>
  <c r="AT40" i="5"/>
  <c r="AP40" i="5"/>
  <c r="AJ40" i="5"/>
  <c r="AF40" i="5"/>
  <c r="AB40" i="5"/>
  <c r="V40" i="5"/>
  <c r="R40" i="5"/>
  <c r="N40" i="5"/>
  <c r="CN38" i="5"/>
  <c r="CJ38" i="5"/>
  <c r="CF38" i="5"/>
  <c r="BZ38" i="5"/>
  <c r="BV38" i="5"/>
  <c r="BR38" i="5"/>
  <c r="BL38" i="5"/>
  <c r="BH38" i="5"/>
  <c r="BD38" i="5"/>
  <c r="AX38" i="5"/>
  <c r="AT38" i="5"/>
  <c r="AP38" i="5"/>
  <c r="AJ38" i="5"/>
  <c r="AF38" i="5"/>
  <c r="AB38" i="5"/>
  <c r="V38" i="5"/>
  <c r="R38" i="5"/>
  <c r="N38" i="5"/>
  <c r="DD35" i="5"/>
  <c r="DB35" i="5"/>
  <c r="CZ35" i="5"/>
  <c r="CX35" i="5"/>
  <c r="CV35" i="5"/>
  <c r="CT35" i="5"/>
  <c r="CR35" i="5"/>
  <c r="CP35" i="5"/>
  <c r="CL35" i="5"/>
  <c r="CH35" i="5"/>
  <c r="CD35" i="5"/>
  <c r="CB35" i="5"/>
  <c r="BX35" i="5"/>
  <c r="BT35" i="5"/>
  <c r="BP35" i="5"/>
  <c r="BN35" i="5"/>
  <c r="BJ35" i="5"/>
  <c r="BF35" i="5"/>
  <c r="BB35" i="5"/>
  <c r="AZ35" i="5"/>
  <c r="AV35" i="5"/>
  <c r="AR35" i="5"/>
  <c r="AN35" i="5"/>
  <c r="AL35" i="5"/>
  <c r="AH35" i="5"/>
  <c r="AD35" i="5"/>
  <c r="Z35" i="5"/>
  <c r="X35" i="5"/>
  <c r="T35" i="5"/>
  <c r="P35" i="5"/>
  <c r="L35" i="5"/>
  <c r="J35" i="5"/>
  <c r="H35" i="5"/>
  <c r="F35" i="5"/>
  <c r="CN34" i="5"/>
  <c r="CJ34" i="5"/>
  <c r="CF34" i="5"/>
  <c r="BZ34" i="5"/>
  <c r="BV34" i="5"/>
  <c r="BR34" i="5"/>
  <c r="BL34" i="5"/>
  <c r="BH34" i="5"/>
  <c r="BD34" i="5"/>
  <c r="AX34" i="5"/>
  <c r="AT34" i="5"/>
  <c r="AP34" i="5"/>
  <c r="AJ34" i="5"/>
  <c r="AF34" i="5"/>
  <c r="AB34" i="5"/>
  <c r="V34" i="5"/>
  <c r="R34" i="5"/>
  <c r="N34" i="5"/>
  <c r="CN33" i="5"/>
  <c r="CJ33" i="5"/>
  <c r="CF33" i="5"/>
  <c r="BZ33" i="5"/>
  <c r="BV33" i="5"/>
  <c r="BR33" i="5"/>
  <c r="BL33" i="5"/>
  <c r="BH33" i="5"/>
  <c r="BD33" i="5"/>
  <c r="AX33" i="5"/>
  <c r="AT33" i="5"/>
  <c r="AP33" i="5"/>
  <c r="AJ33" i="5"/>
  <c r="AF33" i="5"/>
  <c r="AB33" i="5"/>
  <c r="V33" i="5"/>
  <c r="R33" i="5"/>
  <c r="N33" i="5"/>
  <c r="CN32" i="5"/>
  <c r="CJ32" i="5"/>
  <c r="CF32" i="5"/>
  <c r="BZ32" i="5"/>
  <c r="BV32" i="5"/>
  <c r="BR32" i="5"/>
  <c r="BL32" i="5"/>
  <c r="BH32" i="5"/>
  <c r="BD32" i="5"/>
  <c r="AX32" i="5"/>
  <c r="AT32" i="5"/>
  <c r="AP32" i="5"/>
  <c r="AJ32" i="5"/>
  <c r="AF32" i="5"/>
  <c r="AB32" i="5"/>
  <c r="V32" i="5"/>
  <c r="R32" i="5"/>
  <c r="N32" i="5"/>
  <c r="CN31" i="5"/>
  <c r="CJ31" i="5"/>
  <c r="CF31" i="5"/>
  <c r="BZ31" i="5"/>
  <c r="BV31" i="5"/>
  <c r="BR31" i="5"/>
  <c r="BL31" i="5"/>
  <c r="BH31" i="5"/>
  <c r="BH35" i="5" s="1"/>
  <c r="BD31" i="5"/>
  <c r="AX31" i="5"/>
  <c r="AT31" i="5"/>
  <c r="AP31" i="5"/>
  <c r="AP35" i="5" s="1"/>
  <c r="AJ31" i="5"/>
  <c r="AF31" i="5"/>
  <c r="AB31" i="5"/>
  <c r="V31" i="5"/>
  <c r="R31" i="5"/>
  <c r="N31" i="5"/>
  <c r="CN30" i="5"/>
  <c r="CJ30" i="5"/>
  <c r="CF30" i="5"/>
  <c r="BZ30" i="5"/>
  <c r="BV30" i="5"/>
  <c r="BV35" i="5" s="1"/>
  <c r="BR30" i="5"/>
  <c r="BL30" i="5"/>
  <c r="BL35" i="5" s="1"/>
  <c r="BH30" i="5"/>
  <c r="BD30" i="5"/>
  <c r="BD35" i="5" s="1"/>
  <c r="AX30" i="5"/>
  <c r="AX35" i="5" s="1"/>
  <c r="AT30" i="5"/>
  <c r="AT35" i="5" s="1"/>
  <c r="AP30" i="5"/>
  <c r="AJ30" i="5"/>
  <c r="AJ35" i="5" s="1"/>
  <c r="AF30" i="5"/>
  <c r="AF35" i="5" s="1"/>
  <c r="AB30" i="5"/>
  <c r="AB35" i="5" s="1"/>
  <c r="V30" i="5"/>
  <c r="V35" i="5" s="1"/>
  <c r="R30" i="5"/>
  <c r="R35" i="5" s="1"/>
  <c r="N30" i="5"/>
  <c r="N35" i="5" s="1"/>
  <c r="DD25" i="5"/>
  <c r="DB25" i="5"/>
  <c r="CZ25" i="5"/>
  <c r="CX25" i="5"/>
  <c r="CV25" i="5"/>
  <c r="CT25" i="5"/>
  <c r="CR25" i="5"/>
  <c r="CP25" i="5"/>
  <c r="CL25" i="5"/>
  <c r="CH25" i="5"/>
  <c r="CD25" i="5"/>
  <c r="CB25" i="5"/>
  <c r="BX25" i="5"/>
  <c r="BT25" i="5"/>
  <c r="BP25" i="5"/>
  <c r="BN25" i="5"/>
  <c r="BJ25" i="5"/>
  <c r="BF25" i="5"/>
  <c r="BB25" i="5"/>
  <c r="AZ25" i="5"/>
  <c r="AV25" i="5"/>
  <c r="AR25" i="5"/>
  <c r="AN25" i="5"/>
  <c r="AL25" i="5"/>
  <c r="AH25" i="5"/>
  <c r="AD25" i="5"/>
  <c r="Z25" i="5"/>
  <c r="X25" i="5"/>
  <c r="T25" i="5"/>
  <c r="P25" i="5"/>
  <c r="L25" i="5"/>
  <c r="J25" i="5"/>
  <c r="H25" i="5"/>
  <c r="F25" i="5"/>
  <c r="CN24" i="5"/>
  <c r="CJ24" i="5"/>
  <c r="CF24" i="5"/>
  <c r="BZ24" i="5"/>
  <c r="BV24" i="5"/>
  <c r="BR24" i="5"/>
  <c r="BL24" i="5"/>
  <c r="BH24" i="5"/>
  <c r="BD24" i="5"/>
  <c r="AX24" i="5"/>
  <c r="AT24" i="5"/>
  <c r="AP24" i="5"/>
  <c r="AJ24" i="5"/>
  <c r="AF24" i="5"/>
  <c r="AB24" i="5"/>
  <c r="V24" i="5"/>
  <c r="R24" i="5"/>
  <c r="N24" i="5"/>
  <c r="CN23" i="5"/>
  <c r="CJ23" i="5"/>
  <c r="CF23" i="5"/>
  <c r="BZ23" i="5"/>
  <c r="BV23" i="5"/>
  <c r="BR23" i="5"/>
  <c r="BL23" i="5"/>
  <c r="BH23" i="5"/>
  <c r="BD23" i="5"/>
  <c r="AX23" i="5"/>
  <c r="AT23" i="5"/>
  <c r="AP23" i="5"/>
  <c r="AJ23" i="5"/>
  <c r="AF23" i="5"/>
  <c r="AB23" i="5"/>
  <c r="V23" i="5"/>
  <c r="R23" i="5"/>
  <c r="N23" i="5"/>
  <c r="CN22" i="5"/>
  <c r="CJ22" i="5"/>
  <c r="CF22" i="5"/>
  <c r="BZ22" i="5"/>
  <c r="BV22" i="5"/>
  <c r="BR22" i="5"/>
  <c r="BL22" i="5"/>
  <c r="BH22" i="5"/>
  <c r="BD22" i="5"/>
  <c r="AX22" i="5"/>
  <c r="AT22" i="5"/>
  <c r="AP22" i="5"/>
  <c r="AJ22" i="5"/>
  <c r="AF22" i="5"/>
  <c r="AB22" i="5"/>
  <c r="V22" i="5"/>
  <c r="R22" i="5"/>
  <c r="N22" i="5"/>
  <c r="CN21" i="5"/>
  <c r="CJ21" i="5"/>
  <c r="CF21" i="5"/>
  <c r="BZ21" i="5"/>
  <c r="BV21" i="5"/>
  <c r="BR21" i="5"/>
  <c r="BL21" i="5"/>
  <c r="BH21" i="5"/>
  <c r="BD21" i="5"/>
  <c r="AX21" i="5"/>
  <c r="AT21" i="5"/>
  <c r="AP21" i="5"/>
  <c r="AJ21" i="5"/>
  <c r="AF21" i="5"/>
  <c r="AB21" i="5"/>
  <c r="V21" i="5"/>
  <c r="R21" i="5"/>
  <c r="N21" i="5"/>
  <c r="CN20" i="5"/>
  <c r="CJ20" i="5"/>
  <c r="CF20" i="5"/>
  <c r="BZ20" i="5"/>
  <c r="BV20" i="5"/>
  <c r="BR20" i="5"/>
  <c r="BL20" i="5"/>
  <c r="BH20" i="5"/>
  <c r="BD20" i="5"/>
  <c r="AX20" i="5"/>
  <c r="AT20" i="5"/>
  <c r="AP20" i="5"/>
  <c r="AJ20" i="5"/>
  <c r="AF20" i="5"/>
  <c r="AB20" i="5"/>
  <c r="V20" i="5"/>
  <c r="R20" i="5"/>
  <c r="N20" i="5"/>
  <c r="CN19" i="5"/>
  <c r="CJ19" i="5"/>
  <c r="CF19" i="5"/>
  <c r="BZ19" i="5"/>
  <c r="BV19" i="5"/>
  <c r="BR19" i="5"/>
  <c r="BL19" i="5"/>
  <c r="BH19" i="5"/>
  <c r="BD19" i="5"/>
  <c r="AX19" i="5"/>
  <c r="AT19" i="5"/>
  <c r="AP19" i="5"/>
  <c r="AJ19" i="5"/>
  <c r="AF19" i="5"/>
  <c r="AB19" i="5"/>
  <c r="V19" i="5"/>
  <c r="R19" i="5"/>
  <c r="N19" i="5"/>
  <c r="CN18" i="5"/>
  <c r="CJ18" i="5"/>
  <c r="CF18" i="5"/>
  <c r="BZ18" i="5"/>
  <c r="BZ25" i="5" s="1"/>
  <c r="BV18" i="5"/>
  <c r="BR18" i="5"/>
  <c r="BL18" i="5"/>
  <c r="BH18" i="5"/>
  <c r="BH25" i="5" s="1"/>
  <c r="BD18" i="5"/>
  <c r="AX18" i="5"/>
  <c r="AT18" i="5"/>
  <c r="AP18" i="5"/>
  <c r="AJ18" i="5"/>
  <c r="AF18" i="5"/>
  <c r="AB18" i="5"/>
  <c r="V18" i="5"/>
  <c r="V25" i="5" s="1"/>
  <c r="R18" i="5"/>
  <c r="N18" i="5"/>
  <c r="CN17" i="5"/>
  <c r="CN25" i="5" s="1"/>
  <c r="CJ17" i="5"/>
  <c r="CJ25" i="5" s="1"/>
  <c r="CF17" i="5"/>
  <c r="CF25" i="5" s="1"/>
  <c r="BZ17" i="5"/>
  <c r="BV17" i="5"/>
  <c r="BV25" i="5" s="1"/>
  <c r="BR17" i="5"/>
  <c r="BR25" i="5" s="1"/>
  <c r="BL17" i="5"/>
  <c r="BL25" i="5" s="1"/>
  <c r="BH17" i="5"/>
  <c r="BD17" i="5"/>
  <c r="BD25" i="5" s="1"/>
  <c r="AX17" i="5"/>
  <c r="AX25" i="5" s="1"/>
  <c r="AT17" i="5"/>
  <c r="AT25" i="5" s="1"/>
  <c r="AP17" i="5"/>
  <c r="AP25" i="5" s="1"/>
  <c r="AJ17" i="5"/>
  <c r="AJ25" i="5" s="1"/>
  <c r="AF17" i="5"/>
  <c r="AF25" i="5" s="1"/>
  <c r="AB17" i="5"/>
  <c r="AB25" i="5" s="1"/>
  <c r="V17" i="5"/>
  <c r="R17" i="5"/>
  <c r="R25" i="5" s="1"/>
  <c r="N17" i="5"/>
  <c r="N25" i="5" s="1"/>
  <c r="DD13" i="5"/>
  <c r="DD27" i="5" s="1"/>
  <c r="DD37" i="5" s="1"/>
  <c r="DD39" i="5" s="1"/>
  <c r="DD41" i="5" s="1"/>
  <c r="DB13" i="5"/>
  <c r="DB27" i="5" s="1"/>
  <c r="DB37" i="5" s="1"/>
  <c r="DB39" i="5" s="1"/>
  <c r="DB41" i="5" s="1"/>
  <c r="CZ13" i="5"/>
  <c r="CZ27" i="5" s="1"/>
  <c r="CX13" i="5"/>
  <c r="CX27" i="5" s="1"/>
  <c r="CX37" i="5" s="1"/>
  <c r="CX39" i="5" s="1"/>
  <c r="CX41" i="5" s="1"/>
  <c r="CV13" i="5"/>
  <c r="CV27" i="5" s="1"/>
  <c r="CV37" i="5" s="1"/>
  <c r="CV39" i="5" s="1"/>
  <c r="CV41" i="5" s="1"/>
  <c r="CT13" i="5"/>
  <c r="CT27" i="5" s="1"/>
  <c r="CR13" i="5"/>
  <c r="CR27" i="5" s="1"/>
  <c r="CP13" i="5"/>
  <c r="CP27" i="5" s="1"/>
  <c r="CP37" i="5" s="1"/>
  <c r="CP39" i="5" s="1"/>
  <c r="CP41" i="5" s="1"/>
  <c r="CL13" i="5"/>
  <c r="CL27" i="5" s="1"/>
  <c r="CL37" i="5" s="1"/>
  <c r="CL39" i="5" s="1"/>
  <c r="CL41" i="5" s="1"/>
  <c r="CH13" i="5"/>
  <c r="CH27" i="5" s="1"/>
  <c r="CH37" i="5" s="1"/>
  <c r="CH39" i="5" s="1"/>
  <c r="CH41" i="5" s="1"/>
  <c r="CD13" i="5"/>
  <c r="CD27" i="5" s="1"/>
  <c r="CB13" i="5"/>
  <c r="CB27" i="5" s="1"/>
  <c r="CB37" i="5" s="1"/>
  <c r="CB39" i="5" s="1"/>
  <c r="CB41" i="5" s="1"/>
  <c r="BX13" i="5"/>
  <c r="BX27" i="5" s="1"/>
  <c r="BX37" i="5" s="1"/>
  <c r="BX39" i="5" s="1"/>
  <c r="BX41" i="5" s="1"/>
  <c r="BT13" i="5"/>
  <c r="BT27" i="5" s="1"/>
  <c r="BT37" i="5" s="1"/>
  <c r="BT39" i="5" s="1"/>
  <c r="BT41" i="5" s="1"/>
  <c r="BP13" i="5"/>
  <c r="BP27" i="5" s="1"/>
  <c r="BP37" i="5" s="1"/>
  <c r="BP39" i="5" s="1"/>
  <c r="BP41" i="5" s="1"/>
  <c r="BN13" i="5"/>
  <c r="BN27" i="5" s="1"/>
  <c r="BN37" i="5" s="1"/>
  <c r="BN39" i="5" s="1"/>
  <c r="BN41" i="5" s="1"/>
  <c r="BJ13" i="5"/>
  <c r="BJ27" i="5" s="1"/>
  <c r="BJ37" i="5" s="1"/>
  <c r="BJ39" i="5" s="1"/>
  <c r="BJ41" i="5" s="1"/>
  <c r="BF13" i="5"/>
  <c r="BF27" i="5" s="1"/>
  <c r="BF37" i="5" s="1"/>
  <c r="BF39" i="5" s="1"/>
  <c r="BF41" i="5" s="1"/>
  <c r="BB13" i="5"/>
  <c r="BB27" i="5" s="1"/>
  <c r="BB37" i="5" s="1"/>
  <c r="BB39" i="5" s="1"/>
  <c r="BB41" i="5" s="1"/>
  <c r="AZ13" i="5"/>
  <c r="AZ27" i="5" s="1"/>
  <c r="AZ37" i="5" s="1"/>
  <c r="AZ39" i="5" s="1"/>
  <c r="AZ41" i="5" s="1"/>
  <c r="AV13" i="5"/>
  <c r="AV27" i="5" s="1"/>
  <c r="AV37" i="5" s="1"/>
  <c r="AV39" i="5" s="1"/>
  <c r="AV41" i="5" s="1"/>
  <c r="AR13" i="5"/>
  <c r="AR27" i="5" s="1"/>
  <c r="AR37" i="5" s="1"/>
  <c r="AR39" i="5" s="1"/>
  <c r="AR41" i="5" s="1"/>
  <c r="AN13" i="5"/>
  <c r="AN27" i="5" s="1"/>
  <c r="AN37" i="5" s="1"/>
  <c r="AN39" i="5" s="1"/>
  <c r="AN41" i="5" s="1"/>
  <c r="AL13" i="5"/>
  <c r="AL27" i="5" s="1"/>
  <c r="AL37" i="5" s="1"/>
  <c r="AL39" i="5" s="1"/>
  <c r="AL41" i="5" s="1"/>
  <c r="AH13" i="5"/>
  <c r="AH27" i="5" s="1"/>
  <c r="AH37" i="5" s="1"/>
  <c r="AH39" i="5" s="1"/>
  <c r="AH41" i="5" s="1"/>
  <c r="AD13" i="5"/>
  <c r="AD27" i="5" s="1"/>
  <c r="AD37" i="5" s="1"/>
  <c r="AD39" i="5" s="1"/>
  <c r="AD41" i="5" s="1"/>
  <c r="Z13" i="5"/>
  <c r="Z27" i="5" s="1"/>
  <c r="Z37" i="5" s="1"/>
  <c r="Z39" i="5" s="1"/>
  <c r="Z41" i="5" s="1"/>
  <c r="X13" i="5"/>
  <c r="X27" i="5" s="1"/>
  <c r="X37" i="5" s="1"/>
  <c r="X39" i="5" s="1"/>
  <c r="X41" i="5" s="1"/>
  <c r="T13" i="5"/>
  <c r="T27" i="5" s="1"/>
  <c r="T37" i="5" s="1"/>
  <c r="T39" i="5" s="1"/>
  <c r="T41" i="5" s="1"/>
  <c r="P13" i="5"/>
  <c r="P27" i="5" s="1"/>
  <c r="P37" i="5" s="1"/>
  <c r="P39" i="5" s="1"/>
  <c r="P41" i="5" s="1"/>
  <c r="L13" i="5"/>
  <c r="L27" i="5" s="1"/>
  <c r="L37" i="5" s="1"/>
  <c r="L39" i="5" s="1"/>
  <c r="L41" i="5" s="1"/>
  <c r="J13" i="5"/>
  <c r="J27" i="5" s="1"/>
  <c r="J37" i="5" s="1"/>
  <c r="J39" i="5" s="1"/>
  <c r="J41" i="5" s="1"/>
  <c r="H13" i="5"/>
  <c r="H27" i="5" s="1"/>
  <c r="H37" i="5" s="1"/>
  <c r="H39" i="5" s="1"/>
  <c r="H41" i="5" s="1"/>
  <c r="F13" i="5"/>
  <c r="F27" i="5" s="1"/>
  <c r="F37" i="5" s="1"/>
  <c r="F39" i="5" s="1"/>
  <c r="F41" i="5" s="1"/>
  <c r="CN12" i="5"/>
  <c r="CJ12" i="5"/>
  <c r="CF12" i="5"/>
  <c r="BZ12" i="5"/>
  <c r="BV12" i="5"/>
  <c r="BR12" i="5"/>
  <c r="BL12" i="5"/>
  <c r="BH12" i="5"/>
  <c r="BH13" i="5" s="1"/>
  <c r="BD12" i="5"/>
  <c r="AX12" i="5"/>
  <c r="AT12" i="5"/>
  <c r="AP12" i="5"/>
  <c r="AJ12" i="5"/>
  <c r="AJ13" i="5" s="1"/>
  <c r="AJ27" i="5" s="1"/>
  <c r="AJ37" i="5" s="1"/>
  <c r="AJ39" i="5" s="1"/>
  <c r="AJ41" i="5" s="1"/>
  <c r="AF12" i="5"/>
  <c r="AB12" i="5"/>
  <c r="V12" i="5"/>
  <c r="V13" i="5" s="1"/>
  <c r="R12" i="5"/>
  <c r="N12" i="5"/>
  <c r="CN11" i="5"/>
  <c r="CJ11" i="5"/>
  <c r="CJ13" i="5" s="1"/>
  <c r="CF11" i="5"/>
  <c r="CF13" i="5" s="1"/>
  <c r="CF27" i="5" s="1"/>
  <c r="BZ11" i="5"/>
  <c r="BV11" i="5"/>
  <c r="BV13" i="5" s="1"/>
  <c r="BV27" i="5" s="1"/>
  <c r="BV37" i="5" s="1"/>
  <c r="BV39" i="5" s="1"/>
  <c r="BV41" i="5" s="1"/>
  <c r="BR11" i="5"/>
  <c r="BR13" i="5" s="1"/>
  <c r="BL11" i="5"/>
  <c r="BL13" i="5" s="1"/>
  <c r="BL27" i="5" s="1"/>
  <c r="BL37" i="5" s="1"/>
  <c r="BL39" i="5" s="1"/>
  <c r="BL41" i="5" s="1"/>
  <c r="BH11" i="5"/>
  <c r="BD11" i="5"/>
  <c r="BD13" i="5" s="1"/>
  <c r="BD27" i="5" s="1"/>
  <c r="BD37" i="5" s="1"/>
  <c r="BD39" i="5" s="1"/>
  <c r="BD41" i="5" s="1"/>
  <c r="AX11" i="5"/>
  <c r="AX13" i="5" s="1"/>
  <c r="AT11" i="5"/>
  <c r="AT13" i="5" s="1"/>
  <c r="AT27" i="5" s="1"/>
  <c r="AT37" i="5" s="1"/>
  <c r="AT39" i="5" s="1"/>
  <c r="AT41" i="5" s="1"/>
  <c r="AP11" i="5"/>
  <c r="AP13" i="5" s="1"/>
  <c r="AP27" i="5" s="1"/>
  <c r="AP37" i="5" s="1"/>
  <c r="AP39" i="5" s="1"/>
  <c r="AP41" i="5" s="1"/>
  <c r="AJ11" i="5"/>
  <c r="AF11" i="5"/>
  <c r="AF13" i="5" s="1"/>
  <c r="AB11" i="5"/>
  <c r="AB13" i="5" s="1"/>
  <c r="AB27" i="5" s="1"/>
  <c r="AB37" i="5" s="1"/>
  <c r="AB39" i="5" s="1"/>
  <c r="AB41" i="5" s="1"/>
  <c r="V11" i="5"/>
  <c r="R11" i="5"/>
  <c r="R13" i="5" s="1"/>
  <c r="R27" i="5" s="1"/>
  <c r="R37" i="5" s="1"/>
  <c r="R39" i="5" s="1"/>
  <c r="R41" i="5" s="1"/>
  <c r="N11" i="5"/>
  <c r="N13" i="5" s="1"/>
  <c r="DD78" i="4"/>
  <c r="DB78" i="4"/>
  <c r="CZ78" i="4"/>
  <c r="CX78" i="4"/>
  <c r="CV78" i="4"/>
  <c r="CT78" i="4"/>
  <c r="CR78" i="4"/>
  <c r="CP78" i="4"/>
  <c r="CN78" i="4"/>
  <c r="CL78" i="4"/>
  <c r="CJ78" i="4"/>
  <c r="CH78" i="4"/>
  <c r="CF78" i="4"/>
  <c r="CD78" i="4"/>
  <c r="CB78" i="4"/>
  <c r="BZ78" i="4"/>
  <c r="BX78" i="4"/>
  <c r="BV78" i="4"/>
  <c r="BT78" i="4"/>
  <c r="BR78" i="4"/>
  <c r="BP78" i="4"/>
  <c r="BN78" i="4"/>
  <c r="BL78" i="4"/>
  <c r="BJ78" i="4"/>
  <c r="BH78" i="4"/>
  <c r="BF78" i="4"/>
  <c r="BD78" i="4"/>
  <c r="BB78" i="4"/>
  <c r="AZ78" i="4"/>
  <c r="AX78" i="4"/>
  <c r="AV78" i="4"/>
  <c r="AT78" i="4"/>
  <c r="AR78" i="4"/>
  <c r="AP78" i="4"/>
  <c r="AN78" i="4"/>
  <c r="AL78" i="4"/>
  <c r="AJ78" i="4"/>
  <c r="AH78" i="4"/>
  <c r="AF78" i="4"/>
  <c r="AD78" i="4"/>
  <c r="AB78" i="4"/>
  <c r="Z78" i="4"/>
  <c r="X78" i="4"/>
  <c r="V78" i="4"/>
  <c r="T78" i="4"/>
  <c r="R78" i="4"/>
  <c r="P78" i="4"/>
  <c r="N78" i="4"/>
  <c r="L78" i="4"/>
  <c r="J78" i="4"/>
  <c r="H78" i="4"/>
  <c r="F78" i="4"/>
  <c r="DD71" i="4"/>
  <c r="DB71" i="4"/>
  <c r="CZ71" i="4"/>
  <c r="CX71" i="4"/>
  <c r="CV71" i="4"/>
  <c r="CT71" i="4"/>
  <c r="CR71" i="4"/>
  <c r="CP71" i="4"/>
  <c r="CN71" i="4"/>
  <c r="CL71" i="4"/>
  <c r="CJ71" i="4"/>
  <c r="CH71" i="4"/>
  <c r="CF71" i="4"/>
  <c r="CD71" i="4"/>
  <c r="CB71" i="4"/>
  <c r="BZ71" i="4"/>
  <c r="BX71" i="4"/>
  <c r="BV71" i="4"/>
  <c r="BT71" i="4"/>
  <c r="BR71" i="4"/>
  <c r="BP71" i="4"/>
  <c r="BN71" i="4"/>
  <c r="BL71" i="4"/>
  <c r="BJ71" i="4"/>
  <c r="BH71" i="4"/>
  <c r="BF71" i="4"/>
  <c r="BD71" i="4"/>
  <c r="BB71" i="4"/>
  <c r="AZ71" i="4"/>
  <c r="AX71" i="4"/>
  <c r="AV71" i="4"/>
  <c r="AT71" i="4"/>
  <c r="AR71" i="4"/>
  <c r="AP71" i="4"/>
  <c r="AN71" i="4"/>
  <c r="AL71" i="4"/>
  <c r="AJ71" i="4"/>
  <c r="AH71" i="4"/>
  <c r="AF71" i="4"/>
  <c r="AD71" i="4"/>
  <c r="AB71" i="4"/>
  <c r="Z71" i="4"/>
  <c r="X71" i="4"/>
  <c r="V71" i="4"/>
  <c r="T71" i="4"/>
  <c r="R71" i="4"/>
  <c r="P71" i="4"/>
  <c r="N71" i="4"/>
  <c r="L71" i="4"/>
  <c r="J71" i="4"/>
  <c r="H71" i="4"/>
  <c r="F71" i="4"/>
  <c r="CN61" i="4"/>
  <c r="CJ61" i="4"/>
  <c r="CF61" i="4"/>
  <c r="BZ61" i="4"/>
  <c r="BV61" i="4"/>
  <c r="BR61" i="4"/>
  <c r="BL61" i="4"/>
  <c r="BH61" i="4"/>
  <c r="BD61" i="4"/>
  <c r="AX61" i="4"/>
  <c r="AT61" i="4"/>
  <c r="AP61" i="4"/>
  <c r="AJ61" i="4"/>
  <c r="AF61" i="4"/>
  <c r="AB61" i="4"/>
  <c r="V61" i="4"/>
  <c r="R61" i="4"/>
  <c r="N61" i="4"/>
  <c r="CN59" i="4"/>
  <c r="CJ59" i="4"/>
  <c r="CF59" i="4"/>
  <c r="BZ59" i="4"/>
  <c r="BV59" i="4"/>
  <c r="BR59" i="4"/>
  <c r="BL59" i="4"/>
  <c r="BH59" i="4"/>
  <c r="BD59" i="4"/>
  <c r="AX59" i="4"/>
  <c r="AT59" i="4"/>
  <c r="AP59" i="4"/>
  <c r="AJ59" i="4"/>
  <c r="AF59" i="4"/>
  <c r="AB59" i="4"/>
  <c r="V59" i="4"/>
  <c r="R59" i="4"/>
  <c r="N59" i="4"/>
  <c r="CN57" i="4"/>
  <c r="CJ57" i="4"/>
  <c r="CF57" i="4"/>
  <c r="BZ57" i="4"/>
  <c r="BV57" i="4"/>
  <c r="BR57" i="4"/>
  <c r="BL57" i="4"/>
  <c r="BH57" i="4"/>
  <c r="BD57" i="4"/>
  <c r="AX57" i="4"/>
  <c r="AT57" i="4"/>
  <c r="AP57" i="4"/>
  <c r="AJ57" i="4"/>
  <c r="AF57" i="4"/>
  <c r="AB57" i="4"/>
  <c r="V57" i="4"/>
  <c r="R57" i="4"/>
  <c r="N57" i="4"/>
  <c r="DD54" i="4"/>
  <c r="DB54" i="4"/>
  <c r="CZ54" i="4"/>
  <c r="CX54" i="4"/>
  <c r="CV54" i="4"/>
  <c r="CT54" i="4"/>
  <c r="CR54" i="4"/>
  <c r="CP54" i="4"/>
  <c r="CL54" i="4"/>
  <c r="CH54" i="4"/>
  <c r="CD54" i="4"/>
  <c r="CB54" i="4"/>
  <c r="BX54" i="4"/>
  <c r="BT54" i="4"/>
  <c r="BP54" i="4"/>
  <c r="BN54" i="4"/>
  <c r="BJ54" i="4"/>
  <c r="BF54" i="4"/>
  <c r="BB54" i="4"/>
  <c r="AZ54" i="4"/>
  <c r="AV54" i="4"/>
  <c r="AT54" i="4"/>
  <c r="AR54" i="4"/>
  <c r="AN54" i="4"/>
  <c r="AL54" i="4"/>
  <c r="AH54" i="4"/>
  <c r="AD54" i="4"/>
  <c r="Z54" i="4"/>
  <c r="X54" i="4"/>
  <c r="T54" i="4"/>
  <c r="R54" i="4"/>
  <c r="P54" i="4"/>
  <c r="L54" i="4"/>
  <c r="J54" i="4"/>
  <c r="H54" i="4"/>
  <c r="F54" i="4"/>
  <c r="CN53" i="4"/>
  <c r="CJ53" i="4"/>
  <c r="CF53" i="4"/>
  <c r="BZ53" i="4"/>
  <c r="BV53" i="4"/>
  <c r="BR53" i="4"/>
  <c r="BL53" i="4"/>
  <c r="BH53" i="4"/>
  <c r="BD53" i="4"/>
  <c r="AX53" i="4"/>
  <c r="AT53" i="4"/>
  <c r="AP53" i="4"/>
  <c r="AJ53" i="4"/>
  <c r="AF53" i="4"/>
  <c r="AB53" i="4"/>
  <c r="V53" i="4"/>
  <c r="R53" i="4"/>
  <c r="N53" i="4"/>
  <c r="CN52" i="4"/>
  <c r="CJ52" i="4"/>
  <c r="CF52" i="4"/>
  <c r="BZ52" i="4"/>
  <c r="BV52" i="4"/>
  <c r="BR52" i="4"/>
  <c r="BL52" i="4"/>
  <c r="BH52" i="4"/>
  <c r="BD52" i="4"/>
  <c r="AX52" i="4"/>
  <c r="AT52" i="4"/>
  <c r="AP52" i="4"/>
  <c r="AJ52" i="4"/>
  <c r="AF52" i="4"/>
  <c r="AB52" i="4"/>
  <c r="V52" i="4"/>
  <c r="R52" i="4"/>
  <c r="N52" i="4"/>
  <c r="CN51" i="4"/>
  <c r="CJ51" i="4"/>
  <c r="CF51" i="4"/>
  <c r="BZ51" i="4"/>
  <c r="BV51" i="4"/>
  <c r="BR51" i="4"/>
  <c r="BL51" i="4"/>
  <c r="BH51" i="4"/>
  <c r="BD51" i="4"/>
  <c r="AX51" i="4"/>
  <c r="AT51" i="4"/>
  <c r="AP51" i="4"/>
  <c r="AJ51" i="4"/>
  <c r="AF51" i="4"/>
  <c r="AB51" i="4"/>
  <c r="V51" i="4"/>
  <c r="R51" i="4"/>
  <c r="N51" i="4"/>
  <c r="CN50" i="4"/>
  <c r="CJ50" i="4"/>
  <c r="CF50" i="4"/>
  <c r="BZ50" i="4"/>
  <c r="BV50" i="4"/>
  <c r="BV54" i="4" s="1"/>
  <c r="BR50" i="4"/>
  <c r="BL50" i="4"/>
  <c r="BH50" i="4"/>
  <c r="BD50" i="4"/>
  <c r="AX50" i="4"/>
  <c r="AX54" i="4" s="1"/>
  <c r="AT50" i="4"/>
  <c r="AP50" i="4"/>
  <c r="AJ50" i="4"/>
  <c r="AF50" i="4"/>
  <c r="AB50" i="4"/>
  <c r="V50" i="4"/>
  <c r="R50" i="4"/>
  <c r="N50" i="4"/>
  <c r="N54" i="4" s="1"/>
  <c r="CN49" i="4"/>
  <c r="CJ49" i="4"/>
  <c r="CF49" i="4"/>
  <c r="BZ49" i="4"/>
  <c r="BZ54" i="4" s="1"/>
  <c r="BV49" i="4"/>
  <c r="BR49" i="4"/>
  <c r="BL49" i="4"/>
  <c r="BL54" i="4" s="1"/>
  <c r="BH49" i="4"/>
  <c r="BH54" i="4" s="1"/>
  <c r="BD49" i="4"/>
  <c r="BD54" i="4" s="1"/>
  <c r="AX49" i="4"/>
  <c r="AT49" i="4"/>
  <c r="AP49" i="4"/>
  <c r="AP54" i="4" s="1"/>
  <c r="AJ49" i="4"/>
  <c r="AJ54" i="4" s="1"/>
  <c r="AF49" i="4"/>
  <c r="AB49" i="4"/>
  <c r="AB54" i="4" s="1"/>
  <c r="V49" i="4"/>
  <c r="V54" i="4" s="1"/>
  <c r="R49" i="4"/>
  <c r="N49" i="4"/>
  <c r="DB46" i="4"/>
  <c r="CR46" i="4"/>
  <c r="CP46" i="4"/>
  <c r="BX46" i="4"/>
  <c r="BB46" i="4"/>
  <c r="AZ46" i="4"/>
  <c r="AR46" i="4"/>
  <c r="T46" i="4"/>
  <c r="F46" i="4"/>
  <c r="DD45" i="4"/>
  <c r="CX45" i="4"/>
  <c r="CV45" i="4"/>
  <c r="CP45" i="4"/>
  <c r="CH45" i="4"/>
  <c r="BX45" i="4"/>
  <c r="BP45" i="4"/>
  <c r="BJ45" i="4"/>
  <c r="BB45" i="4"/>
  <c r="AZ45" i="4"/>
  <c r="AR45" i="4"/>
  <c r="AL45" i="4"/>
  <c r="AD45" i="4"/>
  <c r="L45" i="4"/>
  <c r="DD44" i="4"/>
  <c r="CV44" i="4"/>
  <c r="CV47" i="4" s="1"/>
  <c r="BP44" i="4"/>
  <c r="AZ44" i="4"/>
  <c r="AZ47" i="4" s="1"/>
  <c r="AZ56" i="4" s="1"/>
  <c r="AZ58" i="4" s="1"/>
  <c r="AZ60" i="4" s="1"/>
  <c r="AZ62" i="4" s="1"/>
  <c r="AZ64" i="4" s="1"/>
  <c r="AR44" i="4"/>
  <c r="T44" i="4"/>
  <c r="L44" i="4"/>
  <c r="DD41" i="4"/>
  <c r="AR41" i="4"/>
  <c r="L41" i="4"/>
  <c r="DD39" i="4"/>
  <c r="DD46" i="4" s="1"/>
  <c r="DB39" i="4"/>
  <c r="CZ39" i="4"/>
  <c r="CZ46" i="4" s="1"/>
  <c r="CX39" i="4"/>
  <c r="CX46" i="4" s="1"/>
  <c r="CV39" i="4"/>
  <c r="CV46" i="4" s="1"/>
  <c r="CT39" i="4"/>
  <c r="CT46" i="4" s="1"/>
  <c r="CR39" i="4"/>
  <c r="CP39" i="4"/>
  <c r="CL39" i="4"/>
  <c r="CL46" i="4" s="1"/>
  <c r="CH39" i="4"/>
  <c r="CH46" i="4" s="1"/>
  <c r="CD39" i="4"/>
  <c r="CD46" i="4" s="1"/>
  <c r="CB39" i="4"/>
  <c r="CB46" i="4" s="1"/>
  <c r="BZ39" i="4"/>
  <c r="BX39" i="4"/>
  <c r="BT39" i="4"/>
  <c r="BT46" i="4" s="1"/>
  <c r="BR39" i="4"/>
  <c r="BP39" i="4"/>
  <c r="BP41" i="4" s="1"/>
  <c r="BN39" i="4"/>
  <c r="BN46" i="4" s="1"/>
  <c r="BJ39" i="4"/>
  <c r="BJ46" i="4" s="1"/>
  <c r="BH39" i="4"/>
  <c r="BF39" i="4"/>
  <c r="BF46" i="4" s="1"/>
  <c r="BB39" i="4"/>
  <c r="AZ39" i="4"/>
  <c r="AZ41" i="4" s="1"/>
  <c r="AV39" i="4"/>
  <c r="AV46" i="4" s="1"/>
  <c r="AT39" i="4"/>
  <c r="AR39" i="4"/>
  <c r="AN39" i="4"/>
  <c r="AN46" i="4" s="1"/>
  <c r="AL39" i="4"/>
  <c r="AL46" i="4" s="1"/>
  <c r="AJ39" i="4"/>
  <c r="AJ46" i="4" s="1"/>
  <c r="AH39" i="4"/>
  <c r="AH46" i="4" s="1"/>
  <c r="AD39" i="4"/>
  <c r="AD46" i="4" s="1"/>
  <c r="Z39" i="4"/>
  <c r="Z46" i="4" s="1"/>
  <c r="X39" i="4"/>
  <c r="X46" i="4" s="1"/>
  <c r="V39" i="4"/>
  <c r="T39" i="4"/>
  <c r="P39" i="4"/>
  <c r="P46" i="4" s="1"/>
  <c r="L39" i="4"/>
  <c r="L46" i="4" s="1"/>
  <c r="J39" i="4"/>
  <c r="J46" i="4" s="1"/>
  <c r="H39" i="4"/>
  <c r="H46" i="4" s="1"/>
  <c r="F39" i="4"/>
  <c r="CN38" i="4"/>
  <c r="CJ38" i="4"/>
  <c r="CF38" i="4"/>
  <c r="BZ38" i="4"/>
  <c r="BV38" i="4"/>
  <c r="BR38" i="4"/>
  <c r="BL38" i="4"/>
  <c r="BH38" i="4"/>
  <c r="BD38" i="4"/>
  <c r="AX38" i="4"/>
  <c r="AT38" i="4"/>
  <c r="AP38" i="4"/>
  <c r="AJ38" i="4"/>
  <c r="AF38" i="4"/>
  <c r="AB38" i="4"/>
  <c r="V38" i="4"/>
  <c r="R38" i="4"/>
  <c r="N38" i="4"/>
  <c r="CN37" i="4"/>
  <c r="CJ37" i="4"/>
  <c r="CF37" i="4"/>
  <c r="BZ37" i="4"/>
  <c r="BV37" i="4"/>
  <c r="BR37" i="4"/>
  <c r="BL37" i="4"/>
  <c r="BH37" i="4"/>
  <c r="BD37" i="4"/>
  <c r="AX37" i="4"/>
  <c r="AT37" i="4"/>
  <c r="AP37" i="4"/>
  <c r="AJ37" i="4"/>
  <c r="AF37" i="4"/>
  <c r="AB37" i="4"/>
  <c r="V37" i="4"/>
  <c r="R37" i="4"/>
  <c r="N37" i="4"/>
  <c r="CN36" i="4"/>
  <c r="CJ36" i="4"/>
  <c r="CF36" i="4"/>
  <c r="BZ36" i="4"/>
  <c r="BV36" i="4"/>
  <c r="BR36" i="4"/>
  <c r="BL36" i="4"/>
  <c r="BH36" i="4"/>
  <c r="BD36" i="4"/>
  <c r="AX36" i="4"/>
  <c r="AT36" i="4"/>
  <c r="AP36" i="4"/>
  <c r="AJ36" i="4"/>
  <c r="AF36" i="4"/>
  <c r="AB36" i="4"/>
  <c r="V36" i="4"/>
  <c r="R36" i="4"/>
  <c r="N36" i="4"/>
  <c r="CN35" i="4"/>
  <c r="CJ35" i="4"/>
  <c r="CF35" i="4"/>
  <c r="CF39" i="4" s="1"/>
  <c r="BZ35" i="4"/>
  <c r="BV35" i="4"/>
  <c r="BR35" i="4"/>
  <c r="BL35" i="4"/>
  <c r="BH35" i="4"/>
  <c r="BD35" i="4"/>
  <c r="AX35" i="4"/>
  <c r="AT35" i="4"/>
  <c r="AP35" i="4"/>
  <c r="AJ35" i="4"/>
  <c r="AF35" i="4"/>
  <c r="AB35" i="4"/>
  <c r="AB39" i="4" s="1"/>
  <c r="V35" i="4"/>
  <c r="R35" i="4"/>
  <c r="N35" i="4"/>
  <c r="N39" i="4" s="1"/>
  <c r="CN34" i="4"/>
  <c r="CN39" i="4" s="1"/>
  <c r="CJ34" i="4"/>
  <c r="CJ39" i="4" s="1"/>
  <c r="CF34" i="4"/>
  <c r="BZ34" i="4"/>
  <c r="BV34" i="4"/>
  <c r="BV39" i="4" s="1"/>
  <c r="BR34" i="4"/>
  <c r="BL34" i="4"/>
  <c r="BL39" i="4" s="1"/>
  <c r="BH34" i="4"/>
  <c r="BD34" i="4"/>
  <c r="BD39" i="4" s="1"/>
  <c r="AX34" i="4"/>
  <c r="AX39" i="4" s="1"/>
  <c r="AT34" i="4"/>
  <c r="AP34" i="4"/>
  <c r="AP39" i="4" s="1"/>
  <c r="AJ34" i="4"/>
  <c r="AF34" i="4"/>
  <c r="AF39" i="4" s="1"/>
  <c r="AB34" i="4"/>
  <c r="V34" i="4"/>
  <c r="R34" i="4"/>
  <c r="R39" i="4" s="1"/>
  <c r="N34" i="4"/>
  <c r="DD32" i="4"/>
  <c r="DB32" i="4"/>
  <c r="DB45" i="4" s="1"/>
  <c r="CZ32" i="4"/>
  <c r="CZ45" i="4" s="1"/>
  <c r="CX32" i="4"/>
  <c r="CV32" i="4"/>
  <c r="CT32" i="4"/>
  <c r="CT45" i="4" s="1"/>
  <c r="CR32" i="4"/>
  <c r="CR45" i="4" s="1"/>
  <c r="CP32" i="4"/>
  <c r="CL32" i="4"/>
  <c r="CL45" i="4" s="1"/>
  <c r="CH32" i="4"/>
  <c r="CD32" i="4"/>
  <c r="CD45" i="4" s="1"/>
  <c r="CB32" i="4"/>
  <c r="CB45" i="4" s="1"/>
  <c r="BX32" i="4"/>
  <c r="BT32" i="4"/>
  <c r="BT45" i="4" s="1"/>
  <c r="BP32" i="4"/>
  <c r="BN32" i="4"/>
  <c r="BN45" i="4" s="1"/>
  <c r="BJ32" i="4"/>
  <c r="BF32" i="4"/>
  <c r="BF45" i="4" s="1"/>
  <c r="BB32" i="4"/>
  <c r="AZ32" i="4"/>
  <c r="AV32" i="4"/>
  <c r="AV45" i="4" s="1"/>
  <c r="AR32" i="4"/>
  <c r="AN32" i="4"/>
  <c r="AN45" i="4" s="1"/>
  <c r="AL32" i="4"/>
  <c r="AH32" i="4"/>
  <c r="AH45" i="4" s="1"/>
  <c r="AD32" i="4"/>
  <c r="Z32" i="4"/>
  <c r="Z45" i="4" s="1"/>
  <c r="X32" i="4"/>
  <c r="X45" i="4" s="1"/>
  <c r="T32" i="4"/>
  <c r="T45" i="4" s="1"/>
  <c r="R32" i="4"/>
  <c r="P32" i="4"/>
  <c r="P45" i="4" s="1"/>
  <c r="L32" i="4"/>
  <c r="J32" i="4"/>
  <c r="J45" i="4" s="1"/>
  <c r="H32" i="4"/>
  <c r="H45" i="4" s="1"/>
  <c r="F32" i="4"/>
  <c r="F45" i="4" s="1"/>
  <c r="CN30" i="4"/>
  <c r="CJ30" i="4"/>
  <c r="CF30" i="4"/>
  <c r="BZ30" i="4"/>
  <c r="BV30" i="4"/>
  <c r="BR30" i="4"/>
  <c r="BL30" i="4"/>
  <c r="BH30" i="4"/>
  <c r="BD30" i="4"/>
  <c r="AX30" i="4"/>
  <c r="AT30" i="4"/>
  <c r="AP30" i="4"/>
  <c r="AJ30" i="4"/>
  <c r="AF30" i="4"/>
  <c r="AB30" i="4"/>
  <c r="V30" i="4"/>
  <c r="R30" i="4"/>
  <c r="N30" i="4"/>
  <c r="CN29" i="4"/>
  <c r="CJ29" i="4"/>
  <c r="CF29" i="4"/>
  <c r="BZ29" i="4"/>
  <c r="BV29" i="4"/>
  <c r="BR29" i="4"/>
  <c r="BL29" i="4"/>
  <c r="BH29" i="4"/>
  <c r="BD29" i="4"/>
  <c r="AX29" i="4"/>
  <c r="AT29" i="4"/>
  <c r="AP29" i="4"/>
  <c r="AJ29" i="4"/>
  <c r="AF29" i="4"/>
  <c r="AB29" i="4"/>
  <c r="V29" i="4"/>
  <c r="R29" i="4"/>
  <c r="N29" i="4"/>
  <c r="CN28" i="4"/>
  <c r="CJ28" i="4"/>
  <c r="CF28" i="4"/>
  <c r="BZ28" i="4"/>
  <c r="BV28" i="4"/>
  <c r="BR28" i="4"/>
  <c r="BL28" i="4"/>
  <c r="BH28" i="4"/>
  <c r="BD28" i="4"/>
  <c r="AX28" i="4"/>
  <c r="AT28" i="4"/>
  <c r="AP28" i="4"/>
  <c r="AJ28" i="4"/>
  <c r="AF28" i="4"/>
  <c r="AB28" i="4"/>
  <c r="V28" i="4"/>
  <c r="R28" i="4"/>
  <c r="N28" i="4"/>
  <c r="CN27" i="4"/>
  <c r="CJ27" i="4"/>
  <c r="CF27" i="4"/>
  <c r="BZ27" i="4"/>
  <c r="BV27" i="4"/>
  <c r="BR27" i="4"/>
  <c r="BL27" i="4"/>
  <c r="BL32" i="4" s="1"/>
  <c r="BH27" i="4"/>
  <c r="BD27" i="4"/>
  <c r="AX27" i="4"/>
  <c r="AT27" i="4"/>
  <c r="AP27" i="4"/>
  <c r="AJ27" i="4"/>
  <c r="AF27" i="4"/>
  <c r="AB27" i="4"/>
  <c r="V27" i="4"/>
  <c r="R27" i="4"/>
  <c r="N27" i="4"/>
  <c r="CN26" i="4"/>
  <c r="CN32" i="4" s="1"/>
  <c r="CJ26" i="4"/>
  <c r="CJ32" i="4" s="1"/>
  <c r="CF26" i="4"/>
  <c r="BZ26" i="4"/>
  <c r="BV26" i="4"/>
  <c r="BV32" i="4" s="1"/>
  <c r="BR26" i="4"/>
  <c r="BR32" i="4" s="1"/>
  <c r="BL26" i="4"/>
  <c r="BH26" i="4"/>
  <c r="BD26" i="4"/>
  <c r="BD32" i="4" s="1"/>
  <c r="AX26" i="4"/>
  <c r="AX32" i="4" s="1"/>
  <c r="AT26" i="4"/>
  <c r="AP26" i="4"/>
  <c r="AP32" i="4" s="1"/>
  <c r="AJ26" i="4"/>
  <c r="AJ32" i="4" s="1"/>
  <c r="AF26" i="4"/>
  <c r="AF32" i="4" s="1"/>
  <c r="AB26" i="4"/>
  <c r="V26" i="4"/>
  <c r="R26" i="4"/>
  <c r="N26" i="4"/>
  <c r="N32" i="4" s="1"/>
  <c r="DD24" i="4"/>
  <c r="DB24" i="4"/>
  <c r="CZ24" i="4"/>
  <c r="CX24" i="4"/>
  <c r="CX44" i="4" s="1"/>
  <c r="CX47" i="4" s="1"/>
  <c r="CX56" i="4" s="1"/>
  <c r="CX58" i="4" s="1"/>
  <c r="CX60" i="4" s="1"/>
  <c r="CX62" i="4" s="1"/>
  <c r="CX64" i="4" s="1"/>
  <c r="CV24" i="4"/>
  <c r="CT24" i="4"/>
  <c r="CR24" i="4"/>
  <c r="CP24" i="4"/>
  <c r="CP41" i="4" s="1"/>
  <c r="CL24" i="4"/>
  <c r="CH24" i="4"/>
  <c r="CH44" i="4" s="1"/>
  <c r="CD24" i="4"/>
  <c r="CB24" i="4"/>
  <c r="BX24" i="4"/>
  <c r="BX44" i="4" s="1"/>
  <c r="BT24" i="4"/>
  <c r="BP24" i="4"/>
  <c r="BN24" i="4"/>
  <c r="BJ24" i="4"/>
  <c r="BJ41" i="4" s="1"/>
  <c r="BF24" i="4"/>
  <c r="BB24" i="4"/>
  <c r="BB44" i="4" s="1"/>
  <c r="BB47" i="4" s="1"/>
  <c r="BB56" i="4" s="1"/>
  <c r="BB58" i="4" s="1"/>
  <c r="BB60" i="4" s="1"/>
  <c r="BB62" i="4" s="1"/>
  <c r="BB64" i="4" s="1"/>
  <c r="AZ24" i="4"/>
  <c r="AV24" i="4"/>
  <c r="AT24" i="4"/>
  <c r="AR24" i="4"/>
  <c r="AN24" i="4"/>
  <c r="AL24" i="4"/>
  <c r="AL44" i="4" s="1"/>
  <c r="AL47" i="4" s="1"/>
  <c r="AL56" i="4" s="1"/>
  <c r="AL58" i="4" s="1"/>
  <c r="AL60" i="4" s="1"/>
  <c r="AL62" i="4" s="1"/>
  <c r="AL64" i="4" s="1"/>
  <c r="AH24" i="4"/>
  <c r="AD24" i="4"/>
  <c r="AD41" i="4" s="1"/>
  <c r="Z24" i="4"/>
  <c r="X24" i="4"/>
  <c r="T24" i="4"/>
  <c r="P24" i="4"/>
  <c r="L24" i="4"/>
  <c r="J24" i="4"/>
  <c r="H24" i="4"/>
  <c r="F24" i="4"/>
  <c r="F44" i="4" s="1"/>
  <c r="F47" i="4" s="1"/>
  <c r="F56" i="4" s="1"/>
  <c r="F58" i="4" s="1"/>
  <c r="F60" i="4" s="1"/>
  <c r="F62" i="4" s="1"/>
  <c r="F64" i="4" s="1"/>
  <c r="CN23" i="4"/>
  <c r="CJ23" i="4"/>
  <c r="CF23" i="4"/>
  <c r="BZ23" i="4"/>
  <c r="BV23" i="4"/>
  <c r="BR23" i="4"/>
  <c r="BL23" i="4"/>
  <c r="BH23" i="4"/>
  <c r="BD23" i="4"/>
  <c r="AX23" i="4"/>
  <c r="AT23" i="4"/>
  <c r="AP23" i="4"/>
  <c r="AJ23" i="4"/>
  <c r="AF23" i="4"/>
  <c r="AB23" i="4"/>
  <c r="V23" i="4"/>
  <c r="R23" i="4"/>
  <c r="N23" i="4"/>
  <c r="CN22" i="4"/>
  <c r="CJ22" i="4"/>
  <c r="CF22" i="4"/>
  <c r="BZ22" i="4"/>
  <c r="BV22" i="4"/>
  <c r="BR22" i="4"/>
  <c r="BL22" i="4"/>
  <c r="BH22" i="4"/>
  <c r="BD22" i="4"/>
  <c r="AX22" i="4"/>
  <c r="AT22" i="4"/>
  <c r="AP22" i="4"/>
  <c r="AJ22" i="4"/>
  <c r="AF22" i="4"/>
  <c r="AB22" i="4"/>
  <c r="V22" i="4"/>
  <c r="R22" i="4"/>
  <c r="N22" i="4"/>
  <c r="CN21" i="4"/>
  <c r="CJ21" i="4"/>
  <c r="CF21" i="4"/>
  <c r="BZ21" i="4"/>
  <c r="BV21" i="4"/>
  <c r="BR21" i="4"/>
  <c r="BL21" i="4"/>
  <c r="BH21" i="4"/>
  <c r="BD21" i="4"/>
  <c r="AX21" i="4"/>
  <c r="AT21" i="4"/>
  <c r="AP21" i="4"/>
  <c r="AJ21" i="4"/>
  <c r="AF21" i="4"/>
  <c r="AB21" i="4"/>
  <c r="V21" i="4"/>
  <c r="R21" i="4"/>
  <c r="N21" i="4"/>
  <c r="CN20" i="4"/>
  <c r="CJ20" i="4"/>
  <c r="CF20" i="4"/>
  <c r="BZ20" i="4"/>
  <c r="BV20" i="4"/>
  <c r="BR20" i="4"/>
  <c r="BL20" i="4"/>
  <c r="BH20" i="4"/>
  <c r="BD20" i="4"/>
  <c r="AX20" i="4"/>
  <c r="AT20" i="4"/>
  <c r="AP20" i="4"/>
  <c r="AJ20" i="4"/>
  <c r="AF20" i="4"/>
  <c r="AB20" i="4"/>
  <c r="V20" i="4"/>
  <c r="R20" i="4"/>
  <c r="N20" i="4"/>
  <c r="CN19" i="4"/>
  <c r="CJ19" i="4"/>
  <c r="CF19" i="4"/>
  <c r="BZ19" i="4"/>
  <c r="BV19" i="4"/>
  <c r="BR19" i="4"/>
  <c r="BL19" i="4"/>
  <c r="BL24" i="4" s="1"/>
  <c r="BH19" i="4"/>
  <c r="BD19" i="4"/>
  <c r="AX19" i="4"/>
  <c r="AT19" i="4"/>
  <c r="AP19" i="4"/>
  <c r="AJ19" i="4"/>
  <c r="AF19" i="4"/>
  <c r="AB19" i="4"/>
  <c r="V19" i="4"/>
  <c r="V24" i="4" s="1"/>
  <c r="R19" i="4"/>
  <c r="N19" i="4"/>
  <c r="CN18" i="4"/>
  <c r="CN24" i="4" s="1"/>
  <c r="CN41" i="4" s="1"/>
  <c r="CJ18" i="4"/>
  <c r="CJ24" i="4" s="1"/>
  <c r="CF18" i="4"/>
  <c r="CF24" i="4" s="1"/>
  <c r="BZ18" i="4"/>
  <c r="BV18" i="4"/>
  <c r="BV24" i="4" s="1"/>
  <c r="BR18" i="4"/>
  <c r="BR24" i="4" s="1"/>
  <c r="BR41" i="4" s="1"/>
  <c r="BL18" i="4"/>
  <c r="BH18" i="4"/>
  <c r="BH24" i="4" s="1"/>
  <c r="BD18" i="4"/>
  <c r="BD24" i="4" s="1"/>
  <c r="AX18" i="4"/>
  <c r="AX24" i="4" s="1"/>
  <c r="AT18" i="4"/>
  <c r="AP18" i="4"/>
  <c r="AP24" i="4" s="1"/>
  <c r="AJ18" i="4"/>
  <c r="AJ24" i="4" s="1"/>
  <c r="AF18" i="4"/>
  <c r="AF24" i="4" s="1"/>
  <c r="AB18" i="4"/>
  <c r="AB24" i="4" s="1"/>
  <c r="V18" i="4"/>
  <c r="R18" i="4"/>
  <c r="R24" i="4" s="1"/>
  <c r="R41" i="4" s="1"/>
  <c r="N18" i="4"/>
  <c r="N24" i="4" s="1"/>
  <c r="DD14" i="4"/>
  <c r="DB14" i="4"/>
  <c r="CZ14" i="4"/>
  <c r="CX14" i="4"/>
  <c r="CV14" i="4"/>
  <c r="CT14" i="4"/>
  <c r="CR14" i="4"/>
  <c r="CP14" i="4"/>
  <c r="CL14" i="4"/>
  <c r="CH14" i="4"/>
  <c r="CD14" i="4"/>
  <c r="CB14" i="4"/>
  <c r="BX14" i="4"/>
  <c r="BT14" i="4"/>
  <c r="BP14" i="4"/>
  <c r="BN14" i="4"/>
  <c r="BJ14" i="4"/>
  <c r="BF14" i="4"/>
  <c r="BB14" i="4"/>
  <c r="AZ14" i="4"/>
  <c r="AV14" i="4"/>
  <c r="AT14" i="4"/>
  <c r="AR14" i="4"/>
  <c r="AN14" i="4"/>
  <c r="AL14" i="4"/>
  <c r="AH14" i="4"/>
  <c r="AD14" i="4"/>
  <c r="Z14" i="4"/>
  <c r="X14" i="4"/>
  <c r="T14" i="4"/>
  <c r="P14" i="4"/>
  <c r="L14" i="4"/>
  <c r="J14" i="4"/>
  <c r="H14" i="4"/>
  <c r="F14" i="4"/>
  <c r="CN13" i="4"/>
  <c r="CJ13" i="4"/>
  <c r="CJ46" i="4" s="1"/>
  <c r="CF13" i="4"/>
  <c r="BZ13" i="4"/>
  <c r="BZ46" i="4" s="1"/>
  <c r="BV13" i="4"/>
  <c r="BR13" i="4"/>
  <c r="BR46" i="4" s="1"/>
  <c r="BL13" i="4"/>
  <c r="BL46" i="4" s="1"/>
  <c r="BH13" i="4"/>
  <c r="BH46" i="4" s="1"/>
  <c r="BD13" i="4"/>
  <c r="AX13" i="4"/>
  <c r="AX46" i="4" s="1"/>
  <c r="AT13" i="4"/>
  <c r="AT46" i="4" s="1"/>
  <c r="AP13" i="4"/>
  <c r="AP46" i="4" s="1"/>
  <c r="AJ13" i="4"/>
  <c r="AF13" i="4"/>
  <c r="AF46" i="4" s="1"/>
  <c r="AB13" i="4"/>
  <c r="V13" i="4"/>
  <c r="V46" i="4" s="1"/>
  <c r="R13" i="4"/>
  <c r="N13" i="4"/>
  <c r="N46" i="4" s="1"/>
  <c r="CN12" i="4"/>
  <c r="CN45" i="4" s="1"/>
  <c r="CJ12" i="4"/>
  <c r="CF12" i="4"/>
  <c r="BZ12" i="4"/>
  <c r="BV12" i="4"/>
  <c r="BR12" i="4"/>
  <c r="BR45" i="4" s="1"/>
  <c r="BL12" i="4"/>
  <c r="BH12" i="4"/>
  <c r="BD12" i="4"/>
  <c r="AX12" i="4"/>
  <c r="AT12" i="4"/>
  <c r="AP12" i="4"/>
  <c r="AJ12" i="4"/>
  <c r="AJ45" i="4" s="1"/>
  <c r="AF12" i="4"/>
  <c r="AB12" i="4"/>
  <c r="V12" i="4"/>
  <c r="R12" i="4"/>
  <c r="R45" i="4" s="1"/>
  <c r="N12" i="4"/>
  <c r="CN11" i="4"/>
  <c r="CN44" i="4" s="1"/>
  <c r="CJ11" i="4"/>
  <c r="CJ14" i="4" s="1"/>
  <c r="CF11" i="4"/>
  <c r="BZ11" i="4"/>
  <c r="BZ14" i="4" s="1"/>
  <c r="BV11" i="4"/>
  <c r="BR11" i="4"/>
  <c r="BR44" i="4" s="1"/>
  <c r="BR47" i="4" s="1"/>
  <c r="BL11" i="4"/>
  <c r="BH11" i="4"/>
  <c r="BH44" i="4" s="1"/>
  <c r="BD11" i="4"/>
  <c r="AX11" i="4"/>
  <c r="AT11" i="4"/>
  <c r="AT44" i="4" s="1"/>
  <c r="AP11" i="4"/>
  <c r="AJ11" i="4"/>
  <c r="AJ14" i="4" s="1"/>
  <c r="AF11" i="4"/>
  <c r="AB11" i="4"/>
  <c r="V11" i="4"/>
  <c r="R11" i="4"/>
  <c r="N11" i="4"/>
  <c r="N44" i="4" s="1"/>
  <c r="CZ37" i="5" l="1"/>
  <c r="CZ39" i="5" s="1"/>
  <c r="CZ41" i="5" s="1"/>
  <c r="CT37" i="5"/>
  <c r="CT39" i="5" s="1"/>
  <c r="CT41" i="5" s="1"/>
  <c r="CR37" i="5"/>
  <c r="CR39" i="5" s="1"/>
  <c r="CR41" i="5" s="1"/>
  <c r="CN35" i="5"/>
  <c r="CN13" i="5"/>
  <c r="CN27" i="5" s="1"/>
  <c r="CJ35" i="5"/>
  <c r="CF37" i="5"/>
  <c r="CF39" i="5" s="1"/>
  <c r="CF41" i="5" s="1"/>
  <c r="CD37" i="5"/>
  <c r="CD39" i="5" s="1"/>
  <c r="CD41" i="5" s="1"/>
  <c r="CF35" i="5"/>
  <c r="BZ13" i="5"/>
  <c r="BZ27" i="5" s="1"/>
  <c r="BZ35" i="5"/>
  <c r="BR35" i="5"/>
  <c r="CV56" i="4"/>
  <c r="CV58" i="4" s="1"/>
  <c r="CV60" i="4" s="1"/>
  <c r="CV62" i="4" s="1"/>
  <c r="CV64" i="4" s="1"/>
  <c r="CN54" i="4"/>
  <c r="CF54" i="4"/>
  <c r="BZ24" i="4"/>
  <c r="BZ44" i="4" s="1"/>
  <c r="BX41" i="4"/>
  <c r="CL71" i="6"/>
  <c r="AJ30" i="6"/>
  <c r="AJ71" i="6" s="1"/>
  <c r="BL48" i="6"/>
  <c r="P30" i="6"/>
  <c r="P71" i="6" s="1"/>
  <c r="BB30" i="6"/>
  <c r="BB71" i="6" s="1"/>
  <c r="AZ71" i="6"/>
  <c r="BN71" i="6"/>
  <c r="AB71" i="6"/>
  <c r="AV71" i="6"/>
  <c r="BZ71" i="6"/>
  <c r="BP48" i="6"/>
  <c r="AR66" i="6"/>
  <c r="AR71" i="6" s="1"/>
  <c r="BL66" i="6"/>
  <c r="BL71" i="6" s="1"/>
  <c r="L66" i="6"/>
  <c r="L71" i="6" s="1"/>
  <c r="AD66" i="6"/>
  <c r="AD71" i="6"/>
  <c r="BP71" i="6"/>
  <c r="AR48" i="6"/>
  <c r="N27" i="5"/>
  <c r="N37" i="5" s="1"/>
  <c r="N39" i="5" s="1"/>
  <c r="N41" i="5" s="1"/>
  <c r="AF27" i="5"/>
  <c r="AF37" i="5" s="1"/>
  <c r="AF39" i="5" s="1"/>
  <c r="AF41" i="5" s="1"/>
  <c r="AX27" i="5"/>
  <c r="AX37" i="5" s="1"/>
  <c r="AX39" i="5" s="1"/>
  <c r="AX41" i="5" s="1"/>
  <c r="BR27" i="5"/>
  <c r="BR37" i="5" s="1"/>
  <c r="BR39" i="5" s="1"/>
  <c r="BR41" i="5" s="1"/>
  <c r="CJ27" i="5"/>
  <c r="V27" i="5"/>
  <c r="V37" i="5" s="1"/>
  <c r="V39" i="5" s="1"/>
  <c r="V41" i="5" s="1"/>
  <c r="BH27" i="5"/>
  <c r="BH37" i="5" s="1"/>
  <c r="BH39" i="5" s="1"/>
  <c r="BH41" i="5" s="1"/>
  <c r="BH45" i="4"/>
  <c r="CF41" i="4"/>
  <c r="CF45" i="4"/>
  <c r="N41" i="4"/>
  <c r="AF41" i="4"/>
  <c r="AX41" i="4"/>
  <c r="CJ41" i="4"/>
  <c r="V41" i="4"/>
  <c r="V44" i="4"/>
  <c r="BH47" i="4"/>
  <c r="BH56" i="4" s="1"/>
  <c r="BH58" i="4" s="1"/>
  <c r="BH60" i="4" s="1"/>
  <c r="BH62" i="4" s="1"/>
  <c r="BH64" i="4" s="1"/>
  <c r="N45" i="4"/>
  <c r="AJ41" i="4"/>
  <c r="AJ44" i="4"/>
  <c r="AJ47" i="4" s="1"/>
  <c r="AJ56" i="4" s="1"/>
  <c r="AJ58" i="4" s="1"/>
  <c r="AJ60" i="4" s="1"/>
  <c r="AJ62" i="4" s="1"/>
  <c r="AJ64" i="4" s="1"/>
  <c r="BD41" i="4"/>
  <c r="BV41" i="4"/>
  <c r="BL41" i="4"/>
  <c r="CH47" i="4"/>
  <c r="CH56" i="4" s="1"/>
  <c r="CH58" i="4" s="1"/>
  <c r="CH60" i="4" s="1"/>
  <c r="CH62" i="4" s="1"/>
  <c r="CH64" i="4" s="1"/>
  <c r="AB44" i="4"/>
  <c r="CF44" i="4"/>
  <c r="AB46" i="4"/>
  <c r="CF46" i="4"/>
  <c r="AP41" i="4"/>
  <c r="N47" i="4"/>
  <c r="N56" i="4" s="1"/>
  <c r="N58" i="4" s="1"/>
  <c r="N60" i="4" s="1"/>
  <c r="N62" i="4" s="1"/>
  <c r="N64" i="4" s="1"/>
  <c r="BZ45" i="4"/>
  <c r="AP44" i="4"/>
  <c r="AP47" i="4" s="1"/>
  <c r="AP56" i="4" s="1"/>
  <c r="AP58" i="4" s="1"/>
  <c r="AP60" i="4" s="1"/>
  <c r="AP62" i="4" s="1"/>
  <c r="AP64" i="4" s="1"/>
  <c r="AF45" i="4"/>
  <c r="V14" i="4"/>
  <c r="BR14" i="4"/>
  <c r="BL44" i="4"/>
  <c r="BL47" i="4" s="1"/>
  <c r="BL56" i="4" s="1"/>
  <c r="BL58" i="4" s="1"/>
  <c r="BL60" i="4" s="1"/>
  <c r="BL62" i="4" s="1"/>
  <c r="BL64" i="4" s="1"/>
  <c r="BD45" i="4"/>
  <c r="AX44" i="4"/>
  <c r="AP45" i="4"/>
  <c r="R14" i="4"/>
  <c r="AX14" i="4"/>
  <c r="AH44" i="4"/>
  <c r="AH47" i="4" s="1"/>
  <c r="AH56" i="4" s="1"/>
  <c r="AH58" i="4" s="1"/>
  <c r="AH60" i="4" s="1"/>
  <c r="AH62" i="4" s="1"/>
  <c r="AH64" i="4" s="1"/>
  <c r="AH41" i="4"/>
  <c r="BN44" i="4"/>
  <c r="BN47" i="4" s="1"/>
  <c r="BN56" i="4" s="1"/>
  <c r="BN58" i="4" s="1"/>
  <c r="BN60" i="4" s="1"/>
  <c r="BN62" i="4" s="1"/>
  <c r="BN64" i="4" s="1"/>
  <c r="BN41" i="4"/>
  <c r="CD44" i="4"/>
  <c r="CD47" i="4" s="1"/>
  <c r="CD56" i="4" s="1"/>
  <c r="CD58" i="4" s="1"/>
  <c r="CD60" i="4" s="1"/>
  <c r="CD62" i="4" s="1"/>
  <c r="CD64" i="4" s="1"/>
  <c r="CD41" i="4"/>
  <c r="CT44" i="4"/>
  <c r="CT47" i="4" s="1"/>
  <c r="CT56" i="4" s="1"/>
  <c r="CT58" i="4" s="1"/>
  <c r="CT60" i="4" s="1"/>
  <c r="CT62" i="4" s="1"/>
  <c r="CT64" i="4" s="1"/>
  <c r="CT41" i="4"/>
  <c r="V32" i="4"/>
  <c r="V45" i="4" s="1"/>
  <c r="BH32" i="4"/>
  <c r="BH41" i="4" s="1"/>
  <c r="R44" i="4"/>
  <c r="BD44" i="4"/>
  <c r="BV44" i="4"/>
  <c r="BL45" i="4"/>
  <c r="R46" i="4"/>
  <c r="BD46" i="4"/>
  <c r="BV46" i="4"/>
  <c r="CN46" i="4"/>
  <c r="CN47" i="4" s="1"/>
  <c r="AB14" i="4"/>
  <c r="BH14" i="4"/>
  <c r="CF14" i="4"/>
  <c r="CN14" i="4"/>
  <c r="AB32" i="4"/>
  <c r="AB45" i="4" s="1"/>
  <c r="AT32" i="4"/>
  <c r="AT45" i="4" s="1"/>
  <c r="AT47" i="4" s="1"/>
  <c r="AT56" i="4" s="1"/>
  <c r="AT58" i="4" s="1"/>
  <c r="AT60" i="4" s="1"/>
  <c r="AT62" i="4" s="1"/>
  <c r="AT64" i="4" s="1"/>
  <c r="CF32" i="4"/>
  <c r="F41" i="4"/>
  <c r="AL41" i="4"/>
  <c r="BB41" i="4"/>
  <c r="CH41" i="4"/>
  <c r="CX41" i="4"/>
  <c r="AD44" i="4"/>
  <c r="AD47" i="4" s="1"/>
  <c r="AD56" i="4" s="1"/>
  <c r="AD58" i="4" s="1"/>
  <c r="AD60" i="4" s="1"/>
  <c r="AD62" i="4" s="1"/>
  <c r="AD64" i="4" s="1"/>
  <c r="BJ44" i="4"/>
  <c r="BJ47" i="4" s="1"/>
  <c r="BJ56" i="4" s="1"/>
  <c r="BJ58" i="4" s="1"/>
  <c r="BJ60" i="4" s="1"/>
  <c r="BJ62" i="4" s="1"/>
  <c r="BJ64" i="4" s="1"/>
  <c r="CP44" i="4"/>
  <c r="CP47" i="4" s="1"/>
  <c r="CP56" i="4" s="1"/>
  <c r="CP58" i="4" s="1"/>
  <c r="CP60" i="4" s="1"/>
  <c r="CP62" i="4" s="1"/>
  <c r="CP64" i="4" s="1"/>
  <c r="CJ45" i="4"/>
  <c r="T47" i="4"/>
  <c r="T56" i="4" s="1"/>
  <c r="T58" i="4" s="1"/>
  <c r="T60" i="4" s="1"/>
  <c r="T62" i="4" s="1"/>
  <c r="T64" i="4" s="1"/>
  <c r="BP46" i="4"/>
  <c r="BP47" i="4" s="1"/>
  <c r="BP56" i="4" s="1"/>
  <c r="BP58" i="4" s="1"/>
  <c r="BP60" i="4" s="1"/>
  <c r="BP62" i="4" s="1"/>
  <c r="BP64" i="4" s="1"/>
  <c r="N14" i="4"/>
  <c r="BV45" i="4"/>
  <c r="AF14" i="4"/>
  <c r="BD14" i="4"/>
  <c r="BL14" i="4"/>
  <c r="H44" i="4"/>
  <c r="H47" i="4" s="1"/>
  <c r="H56" i="4" s="1"/>
  <c r="H58" i="4" s="1"/>
  <c r="H60" i="4" s="1"/>
  <c r="H62" i="4" s="1"/>
  <c r="H64" i="4" s="1"/>
  <c r="H41" i="4"/>
  <c r="P44" i="4"/>
  <c r="P47" i="4" s="1"/>
  <c r="P56" i="4" s="1"/>
  <c r="P58" i="4" s="1"/>
  <c r="P60" i="4" s="1"/>
  <c r="P62" i="4" s="1"/>
  <c r="P64" i="4" s="1"/>
  <c r="P41" i="4"/>
  <c r="X44" i="4"/>
  <c r="X47" i="4" s="1"/>
  <c r="X56" i="4" s="1"/>
  <c r="X58" i="4" s="1"/>
  <c r="X60" i="4" s="1"/>
  <c r="X62" i="4" s="1"/>
  <c r="X64" i="4" s="1"/>
  <c r="X41" i="4"/>
  <c r="AN44" i="4"/>
  <c r="AN47" i="4" s="1"/>
  <c r="AN56" i="4" s="1"/>
  <c r="AN58" i="4" s="1"/>
  <c r="AN60" i="4" s="1"/>
  <c r="AN62" i="4" s="1"/>
  <c r="AN64" i="4" s="1"/>
  <c r="AN41" i="4"/>
  <c r="AV44" i="4"/>
  <c r="AV47" i="4" s="1"/>
  <c r="AV56" i="4" s="1"/>
  <c r="AV58" i="4" s="1"/>
  <c r="AV60" i="4" s="1"/>
  <c r="AV62" i="4" s="1"/>
  <c r="AV64" i="4" s="1"/>
  <c r="AV41" i="4"/>
  <c r="BT44" i="4"/>
  <c r="BT47" i="4" s="1"/>
  <c r="BT56" i="4" s="1"/>
  <c r="BT58" i="4" s="1"/>
  <c r="BT60" i="4" s="1"/>
  <c r="BT62" i="4" s="1"/>
  <c r="BT64" i="4" s="1"/>
  <c r="BT41" i="4"/>
  <c r="CB44" i="4"/>
  <c r="CB47" i="4" s="1"/>
  <c r="CB56" i="4" s="1"/>
  <c r="CB58" i="4" s="1"/>
  <c r="CB60" i="4" s="1"/>
  <c r="CB62" i="4" s="1"/>
  <c r="CB64" i="4" s="1"/>
  <c r="CB41" i="4"/>
  <c r="CR44" i="4"/>
  <c r="CR47" i="4" s="1"/>
  <c r="CR56" i="4" s="1"/>
  <c r="CR58" i="4" s="1"/>
  <c r="CR60" i="4" s="1"/>
  <c r="CR62" i="4" s="1"/>
  <c r="CR64" i="4" s="1"/>
  <c r="CR41" i="4"/>
  <c r="CZ44" i="4"/>
  <c r="CZ47" i="4" s="1"/>
  <c r="CZ56" i="4" s="1"/>
  <c r="CZ58" i="4" s="1"/>
  <c r="CZ60" i="4" s="1"/>
  <c r="CZ62" i="4" s="1"/>
  <c r="CZ64" i="4" s="1"/>
  <c r="CZ41" i="4"/>
  <c r="AX45" i="4"/>
  <c r="AF44" i="4"/>
  <c r="AF47" i="4" s="1"/>
  <c r="AF56" i="4" s="1"/>
  <c r="AF58" i="4" s="1"/>
  <c r="AF60" i="4" s="1"/>
  <c r="AF62" i="4" s="1"/>
  <c r="AF64" i="4" s="1"/>
  <c r="CJ44" i="4"/>
  <c r="CJ47" i="4" s="1"/>
  <c r="AP14" i="4"/>
  <c r="BV14" i="4"/>
  <c r="J44" i="4"/>
  <c r="J47" i="4" s="1"/>
  <c r="J56" i="4" s="1"/>
  <c r="J58" i="4" s="1"/>
  <c r="J60" i="4" s="1"/>
  <c r="J62" i="4" s="1"/>
  <c r="J64" i="4" s="1"/>
  <c r="J41" i="4"/>
  <c r="Z44" i="4"/>
  <c r="Z47" i="4" s="1"/>
  <c r="Z56" i="4" s="1"/>
  <c r="Z58" i="4" s="1"/>
  <c r="Z60" i="4" s="1"/>
  <c r="Z62" i="4" s="1"/>
  <c r="Z64" i="4" s="1"/>
  <c r="Z41" i="4"/>
  <c r="BF44" i="4"/>
  <c r="BF47" i="4" s="1"/>
  <c r="BF56" i="4" s="1"/>
  <c r="BF58" i="4" s="1"/>
  <c r="BF60" i="4" s="1"/>
  <c r="BF62" i="4" s="1"/>
  <c r="BF64" i="4" s="1"/>
  <c r="BF41" i="4"/>
  <c r="CL44" i="4"/>
  <c r="CL47" i="4" s="1"/>
  <c r="CL56" i="4" s="1"/>
  <c r="CL58" i="4" s="1"/>
  <c r="CL60" i="4" s="1"/>
  <c r="CL62" i="4" s="1"/>
  <c r="CL64" i="4" s="1"/>
  <c r="CL41" i="4"/>
  <c r="DB44" i="4"/>
  <c r="DB47" i="4" s="1"/>
  <c r="DB56" i="4" s="1"/>
  <c r="DB58" i="4" s="1"/>
  <c r="DB60" i="4" s="1"/>
  <c r="DB62" i="4" s="1"/>
  <c r="DB64" i="4" s="1"/>
  <c r="DB41" i="4"/>
  <c r="BZ32" i="4"/>
  <c r="BZ41" i="4" s="1"/>
  <c r="T41" i="4"/>
  <c r="CV41" i="4"/>
  <c r="L47" i="4"/>
  <c r="L56" i="4" s="1"/>
  <c r="L58" i="4" s="1"/>
  <c r="L60" i="4" s="1"/>
  <c r="L62" i="4" s="1"/>
  <c r="L64" i="4" s="1"/>
  <c r="AR47" i="4"/>
  <c r="AR56" i="4" s="1"/>
  <c r="AR58" i="4" s="1"/>
  <c r="AR60" i="4" s="1"/>
  <c r="AR62" i="4" s="1"/>
  <c r="AR64" i="4" s="1"/>
  <c r="BX47" i="4"/>
  <c r="BX56" i="4" s="1"/>
  <c r="BX58" i="4" s="1"/>
  <c r="BX60" i="4" s="1"/>
  <c r="BX62" i="4" s="1"/>
  <c r="BX64" i="4" s="1"/>
  <c r="DD47" i="4"/>
  <c r="DD56" i="4" s="1"/>
  <c r="DD58" i="4" s="1"/>
  <c r="DD60" i="4" s="1"/>
  <c r="DD62" i="4" s="1"/>
  <c r="DD64" i="4" s="1"/>
  <c r="BR54" i="4"/>
  <c r="BR56" i="4" s="1"/>
  <c r="BR58" i="4" s="1"/>
  <c r="BR60" i="4" s="1"/>
  <c r="BR62" i="4" s="1"/>
  <c r="BR64" i="4" s="1"/>
  <c r="AF54" i="4"/>
  <c r="CJ54" i="4"/>
  <c r="CN37" i="5" l="1"/>
  <c r="CN39" i="5" s="1"/>
  <c r="CN41" i="5" s="1"/>
  <c r="CJ37" i="5"/>
  <c r="CJ39" i="5" s="1"/>
  <c r="CJ41" i="5" s="1"/>
  <c r="BZ37" i="5"/>
  <c r="BZ39" i="5" s="1"/>
  <c r="BZ41" i="5" s="1"/>
  <c r="CN56" i="4"/>
  <c r="CN58" i="4" s="1"/>
  <c r="CN60" i="4" s="1"/>
  <c r="CN62" i="4" s="1"/>
  <c r="CN64" i="4" s="1"/>
  <c r="CJ56" i="4"/>
  <c r="CJ58" i="4" s="1"/>
  <c r="CJ60" i="4" s="1"/>
  <c r="CJ62" i="4" s="1"/>
  <c r="CJ64" i="4" s="1"/>
  <c r="R47" i="4"/>
  <c r="R56" i="4" s="1"/>
  <c r="R58" i="4" s="1"/>
  <c r="R60" i="4" s="1"/>
  <c r="R62" i="4" s="1"/>
  <c r="R64" i="4" s="1"/>
  <c r="AB41" i="4"/>
  <c r="CF47" i="4"/>
  <c r="CF56" i="4" s="1"/>
  <c r="CF58" i="4" s="1"/>
  <c r="CF60" i="4" s="1"/>
  <c r="CF62" i="4" s="1"/>
  <c r="CF64" i="4" s="1"/>
  <c r="AT41" i="4"/>
  <c r="V47" i="4"/>
  <c r="V56" i="4" s="1"/>
  <c r="V58" i="4" s="1"/>
  <c r="V60" i="4" s="1"/>
  <c r="V62" i="4" s="1"/>
  <c r="V64" i="4" s="1"/>
  <c r="BZ47" i="4"/>
  <c r="BZ56" i="4" s="1"/>
  <c r="BZ58" i="4" s="1"/>
  <c r="BZ60" i="4" s="1"/>
  <c r="BZ62" i="4" s="1"/>
  <c r="BZ64" i="4" s="1"/>
  <c r="BV47" i="4"/>
  <c r="BV56" i="4" s="1"/>
  <c r="BV58" i="4" s="1"/>
  <c r="BV60" i="4" s="1"/>
  <c r="BV62" i="4" s="1"/>
  <c r="BV64" i="4" s="1"/>
  <c r="AX47" i="4"/>
  <c r="AX56" i="4" s="1"/>
  <c r="AX58" i="4" s="1"/>
  <c r="AX60" i="4" s="1"/>
  <c r="AX62" i="4" s="1"/>
  <c r="AX64" i="4" s="1"/>
  <c r="BD47" i="4"/>
  <c r="BD56" i="4" s="1"/>
  <c r="BD58" i="4" s="1"/>
  <c r="BD60" i="4" s="1"/>
  <c r="BD62" i="4" s="1"/>
  <c r="BD64" i="4" s="1"/>
  <c r="AB47" i="4"/>
  <c r="AB56" i="4" s="1"/>
  <c r="AB58" i="4" s="1"/>
  <c r="AB60" i="4" s="1"/>
  <c r="AB62" i="4" s="1"/>
  <c r="AB64" i="4" s="1"/>
</calcChain>
</file>

<file path=xl/sharedStrings.xml><?xml version="1.0" encoding="utf-8"?>
<sst xmlns="http://schemas.openxmlformats.org/spreadsheetml/2006/main" count="553" uniqueCount="114">
  <si>
    <t>CONSOLIDATED STATEMENT OF OPERATIONS HIGHLIGHTS</t>
  </si>
  <si>
    <t>(Unaudited, dollars and shares in thousands, except per share amounts)</t>
  </si>
  <si>
    <t>Year Ended 2007</t>
  </si>
  <si>
    <t>Year Ended 2008</t>
  </si>
  <si>
    <t>Year Ended 2009</t>
  </si>
  <si>
    <t>Three Months</t>
  </si>
  <si>
    <t>Six Months</t>
  </si>
  <si>
    <t>Nine Months</t>
  </si>
  <si>
    <t>Year Ended 2010</t>
  </si>
  <si>
    <t>Year Ended 2011</t>
  </si>
  <si>
    <t>Year Ended 2012</t>
  </si>
  <si>
    <t>Year Ended 2013</t>
  </si>
  <si>
    <t>Year Ended 2014</t>
  </si>
  <si>
    <t>Year Ended 2015</t>
  </si>
  <si>
    <t>Year Ended 2016</t>
  </si>
  <si>
    <t>Ended</t>
  </si>
  <si>
    <t>March 31,</t>
  </si>
  <si>
    <t>June 30,</t>
  </si>
  <si>
    <t>Sept. 30,</t>
  </si>
  <si>
    <t>Dec.31,</t>
  </si>
  <si>
    <t>Dec. 31,</t>
  </si>
  <si>
    <t>Sept. 30</t>
  </si>
  <si>
    <t>Dec. 31</t>
  </si>
  <si>
    <t>Operating Revenues</t>
  </si>
  <si>
    <t>U.S Cellular</t>
  </si>
  <si>
    <t>TDS Telecom</t>
  </si>
  <si>
    <t>All Other (1)</t>
  </si>
  <si>
    <t>Total operating revenues</t>
  </si>
  <si>
    <t>Operating Expenses</t>
  </si>
  <si>
    <t>U.S. Cellular</t>
  </si>
  <si>
    <t>Expenses excluding depreciation, amortization and accretion</t>
  </si>
  <si>
    <t>Depreciation, amortization and accretion</t>
  </si>
  <si>
    <t>Loss on impairment of assets</t>
  </si>
  <si>
    <t>(Gain) loss on asset disposals, net</t>
  </si>
  <si>
    <t>(Gain) loss on sale of business and other exit costs, net</t>
  </si>
  <si>
    <t>(Gain) loss on license sales and exchanges</t>
  </si>
  <si>
    <t>Expenses excluding depreciation and amortization</t>
  </si>
  <si>
    <t>Depreciation and amortization</t>
  </si>
  <si>
    <t>(Gain) loss on asset disposals and exchanges, net</t>
  </si>
  <si>
    <t>Total operating expenses</t>
  </si>
  <si>
    <t>Operating Income(Loss)</t>
  </si>
  <si>
    <t>Investment and Other Income(Expense)</t>
  </si>
  <si>
    <t>Equity in earnings of unconsolidated entities</t>
  </si>
  <si>
    <t>Interest and dividend income</t>
  </si>
  <si>
    <t>Gain (loss) on sale of investments</t>
  </si>
  <si>
    <t>Interest expense</t>
  </si>
  <si>
    <t>Other, net</t>
  </si>
  <si>
    <t>Total investment and other income (expense)</t>
  </si>
  <si>
    <t>Income before Income Taxes</t>
  </si>
  <si>
    <t>Income tax expense</t>
  </si>
  <si>
    <t>Income (loss) before extraordinary item</t>
  </si>
  <si>
    <t>Extraordinary item, net of taxes</t>
  </si>
  <si>
    <t>Net income (loss)</t>
  </si>
  <si>
    <t>Less: Net income (loss) attributable to noncontrolling interests, net of tax</t>
  </si>
  <si>
    <t>Net income (loss) attributable to TDS shareholders</t>
  </si>
  <si>
    <t>Preferred dividend requirement</t>
  </si>
  <si>
    <t>Net income (loss) available to common shareholders</t>
  </si>
  <si>
    <t>Basic weighted average shares outstanding</t>
  </si>
  <si>
    <t>Basic earnings (loss) per share attributable to TDS shareholders</t>
  </si>
  <si>
    <t>Net income before extraordinary item attributable to</t>
  </si>
  <si>
    <t>TDS shareholders</t>
  </si>
  <si>
    <t>Extraordinary item</t>
  </si>
  <si>
    <t>Net income available to common shareholders</t>
  </si>
  <si>
    <t>Diluted weighted average shares outstanding</t>
  </si>
  <si>
    <t>Diluted earnings (loss) per share attributable to TDS shareholders</t>
  </si>
  <si>
    <t>Net Income before extraordinary item attributable to</t>
  </si>
  <si>
    <t>(1) Consists of Suttle-Straus and Airadigm (as of September 23, 2011), which</t>
  </si>
  <si>
    <t>represents TDS' Non-Reportable Segment, corporate operations and</t>
  </si>
  <si>
    <t>intercompany eliminations between U.S. Cellular, TDS Telecom and</t>
  </si>
  <si>
    <t>corporate investments.</t>
  </si>
  <si>
    <t>Service</t>
  </si>
  <si>
    <t>Equipment sales</t>
  </si>
  <si>
    <t xml:space="preserve"> Total operating revenues</t>
  </si>
  <si>
    <t>System operations (excluding Depreciation,</t>
  </si>
  <si>
    <t>amortization and accretion reported below)</t>
  </si>
  <si>
    <t>Cost of equipment sold</t>
  </si>
  <si>
    <t>Selling, general and administrative</t>
  </si>
  <si>
    <t>(Gain) loss on sale on license sales and exchanges</t>
  </si>
  <si>
    <t>Operating Income/(Loss)</t>
  </si>
  <si>
    <t>Investment and Other Income (Expense)</t>
  </si>
  <si>
    <t>Gain (loss) on investments</t>
  </si>
  <si>
    <t>Income (loss) before Income Taxes</t>
  </si>
  <si>
    <t>Net Income (loss) Attributable to U.S. Cellular Shareholders</t>
  </si>
  <si>
    <t>Basic Weighted Average Shares Outstanding</t>
  </si>
  <si>
    <t>Basic Earnings (loss) Per Share Attributable to</t>
  </si>
  <si>
    <t>U.S. Cellular Shareholders</t>
  </si>
  <si>
    <t>Diluted Weighted Average Shares Outstanding</t>
  </si>
  <si>
    <t>Diluted Earnings (loss) Per Share Attributable to</t>
  </si>
  <si>
    <t>2011-2012: Presentation not adjusted for breakout of service revenue, equipment revenue and cost of equipment sold</t>
  </si>
  <si>
    <t>2013-Forward: Presentation adjusted for breakout of service revenue, equipment revenue and cost of equipment sold</t>
  </si>
  <si>
    <t>Wireline</t>
  </si>
  <si>
    <t>Residential</t>
  </si>
  <si>
    <t>Commercial</t>
  </si>
  <si>
    <t>Wholesale</t>
  </si>
  <si>
    <t xml:space="preserve">       Total Service Revenues</t>
  </si>
  <si>
    <t>Equipment Sales</t>
  </si>
  <si>
    <t xml:space="preserve">       Total operating revenues</t>
  </si>
  <si>
    <t>Cost of services and products</t>
  </si>
  <si>
    <t>Selling, general and administratvie expenses</t>
  </si>
  <si>
    <t xml:space="preserve">      Total operating expenses</t>
  </si>
  <si>
    <t>Operating Income</t>
  </si>
  <si>
    <t>Cable</t>
  </si>
  <si>
    <t>Cost of services</t>
  </si>
  <si>
    <t>Loss on asset disposals</t>
  </si>
  <si>
    <t>Operating Income (Loss)</t>
  </si>
  <si>
    <t>HMS</t>
  </si>
  <si>
    <t>Service revenues</t>
  </si>
  <si>
    <t xml:space="preserve">Equipment sales </t>
  </si>
  <si>
    <t>Selling, general and administrative expenses</t>
  </si>
  <si>
    <t>(Gain) Loss on asset disposals</t>
  </si>
  <si>
    <t>Intercompany Revenues</t>
  </si>
  <si>
    <t>Intercompany Expenses</t>
  </si>
  <si>
    <t>Total TDS Telecom Operating Income</t>
  </si>
  <si>
    <t>TDS,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</si>
</sst>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_)"/>
    <numFmt numFmtId="166" formatCode="_(&quot;$&quot;* #,##0_);_(&quot;$&quot;* \(#,##0\);_(&quot;$&quot;* &quot;-&quot;??_);_(@_)"/>
    <numFmt numFmtId="167" formatCode="_(&quot;$&quot;* #,##0.00_);_(&quot;$&quot;* \(#,##0.00\);_(&quot;$&quot;* &quot;---&quot;??_);_(@_)"/>
    <numFmt numFmtId="168" formatCode="_(* #,##0.00_);_(* \(#,##0.00\);_(* &quot;--- &quot;_);_(@_)"/>
    <numFmt numFmtId="169" formatCode="_(* #,##0_);_(* \(#,##0\);_(* &quot;--- &quot;_);_(@_)"/>
    <numFmt numFmtId="170" formatCode="_(&quot;$&quot;* #,##0.00_);_(&quot;$&quot;* \(#,##0.00\);_(&quot;$&quot;* &quot;---&quot;_);_(@_)"/>
  </numFmts>
  <fonts count="14">
    <font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indexed="8"/>
      <name val="Verdana"/>
      <family val="2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Verdana"/>
      <family val="2"/>
    </font>
    <font>
      <b/>
      <sz val="10"/>
      <color rgb="FF0000FF"/>
      <name val="Verdana"/>
      <family val="2"/>
    </font>
    <font>
      <b/>
      <sz val="10"/>
      <name val="Verdana"/>
      <family val="2"/>
    </font>
    <font>
      <sz val="10"/>
      <color indexed="48"/>
      <name val="Verdana"/>
      <family val="2"/>
    </font>
    <font>
      <sz val="10"/>
      <color indexed="10"/>
      <name val="Verdana"/>
      <family val="2"/>
    </font>
    <font>
      <sz val="10"/>
      <color rgb="FF0000FF"/>
      <name val="Verdana"/>
      <family val="2"/>
    </font>
    <font>
      <sz val="10"/>
      <color indexed="8"/>
      <name val="Arial MT"/>
    </font>
    <font>
      <b/>
      <sz val="20"/>
      <color indexed="8"/>
      <name val="Times New Roman"/>
      <family val="1"/>
    </font>
    <font>
      <b/>
      <sz val="12"/>
      <color indexed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DD3B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37" fontId="11" fillId="0" borderId="0"/>
    <xf numFmtId="37" fontId="11" fillId="0" borderId="0"/>
  </cellStyleXfs>
  <cellXfs count="396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164" fontId="3" fillId="0" borderId="0" xfId="1" applyNumberFormat="1" applyFont="1" applyFill="1" applyBorder="1"/>
    <xf numFmtId="0" fontId="2" fillId="0" borderId="0" xfId="0" applyFont="1" applyFill="1" applyBorder="1" applyAlignment="1"/>
    <xf numFmtId="0" fontId="5" fillId="0" borderId="0" xfId="0" applyFont="1" applyFill="1" applyBorder="1" applyAlignment="1"/>
    <xf numFmtId="37" fontId="6" fillId="0" borderId="0" xfId="2" applyNumberFormat="1" applyFont="1" applyFill="1" applyBorder="1" applyAlignment="1"/>
    <xf numFmtId="37" fontId="7" fillId="0" borderId="0" xfId="2" applyNumberFormat="1" applyFont="1" applyFill="1" applyBorder="1" applyAlignment="1"/>
    <xf numFmtId="164" fontId="7" fillId="0" borderId="0" xfId="1" applyNumberFormat="1" applyFont="1" applyFill="1" applyBorder="1" applyAlignment="1"/>
    <xf numFmtId="164" fontId="3" fillId="0" borderId="0" xfId="0" applyNumberFormat="1" applyFont="1" applyFill="1" applyBorder="1" applyAlignment="1"/>
    <xf numFmtId="164" fontId="3" fillId="0" borderId="0" xfId="0" applyNumberFormat="1" applyFont="1" applyFill="1" applyBorder="1"/>
    <xf numFmtId="164" fontId="3" fillId="0" borderId="0" xfId="1" applyNumberFormat="1" applyFont="1" applyFill="1" applyBorder="1" applyAlignment="1"/>
    <xf numFmtId="0" fontId="8" fillId="0" borderId="0" xfId="0" applyFont="1" applyFill="1" applyBorder="1" applyAlignment="1"/>
    <xf numFmtId="0" fontId="2" fillId="0" borderId="0" xfId="0" applyFont="1" applyFill="1" applyBorder="1" applyAlignment="1">
      <alignment horizontal="centerContinuous"/>
    </xf>
    <xf numFmtId="0" fontId="7" fillId="0" borderId="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/>
    <xf numFmtId="165" fontId="2" fillId="0" borderId="0" xfId="0" applyNumberFormat="1" applyFont="1" applyFill="1" applyBorder="1"/>
    <xf numFmtId="0" fontId="2" fillId="0" borderId="0" xfId="0" applyFont="1" applyFill="1" applyBorder="1"/>
    <xf numFmtId="0" fontId="7" fillId="0" borderId="5" xfId="0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0" fontId="5" fillId="0" borderId="3" xfId="0" applyFont="1" applyFill="1" applyBorder="1"/>
    <xf numFmtId="0" fontId="5" fillId="0" borderId="0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2" xfId="0" applyFont="1" applyFill="1" applyBorder="1"/>
    <xf numFmtId="0" fontId="3" fillId="0" borderId="9" xfId="0" applyFont="1" applyFill="1" applyBorder="1"/>
    <xf numFmtId="164" fontId="3" fillId="0" borderId="6" xfId="1" applyNumberFormat="1" applyFont="1" applyFill="1" applyBorder="1"/>
    <xf numFmtId="166" fontId="5" fillId="0" borderId="0" xfId="3" applyNumberFormat="1" applyFont="1" applyFill="1" applyBorder="1"/>
    <xf numFmtId="1" fontId="5" fillId="0" borderId="0" xfId="0" applyNumberFormat="1" applyFont="1" applyFill="1" applyBorder="1" applyAlignment="1">
      <alignment horizontal="left"/>
    </xf>
    <xf numFmtId="166" fontId="5" fillId="0" borderId="0" xfId="3" applyNumberFormat="1" applyFont="1" applyFill="1" applyBorder="1" applyAlignment="1">
      <alignment horizontal="left"/>
    </xf>
    <xf numFmtId="166" fontId="5" fillId="0" borderId="3" xfId="3" applyNumberFormat="1" applyFont="1" applyFill="1" applyBorder="1" applyAlignment="1">
      <alignment horizontal="right"/>
    </xf>
    <xf numFmtId="166" fontId="5" fillId="0" borderId="0" xfId="3" applyNumberFormat="1" applyFont="1" applyFill="1" applyBorder="1" applyAlignment="1">
      <alignment horizontal="right"/>
    </xf>
    <xf numFmtId="166" fontId="3" fillId="0" borderId="3" xfId="3" applyNumberFormat="1" applyFont="1" applyFill="1" applyBorder="1"/>
    <xf numFmtId="166" fontId="3" fillId="0" borderId="0" xfId="3" applyNumberFormat="1" applyFont="1" applyFill="1" applyBorder="1"/>
    <xf numFmtId="166" fontId="3" fillId="0" borderId="6" xfId="3" applyNumberFormat="1" applyFont="1" applyFill="1" applyBorder="1"/>
    <xf numFmtId="166" fontId="3" fillId="0" borderId="7" xfId="3" applyNumberFormat="1" applyFont="1" applyFill="1" applyBorder="1"/>
    <xf numFmtId="164" fontId="5" fillId="0" borderId="3" xfId="4" applyNumberFormat="1" applyFont="1" applyFill="1" applyBorder="1" applyAlignment="1">
      <alignment horizontal="right"/>
    </xf>
    <xf numFmtId="164" fontId="5" fillId="0" borderId="0" xfId="4" applyNumberFormat="1" applyFont="1" applyFill="1" applyBorder="1" applyAlignment="1">
      <alignment horizontal="right"/>
    </xf>
    <xf numFmtId="164" fontId="3" fillId="0" borderId="3" xfId="4" applyNumberFormat="1" applyFont="1" applyFill="1" applyBorder="1"/>
    <xf numFmtId="164" fontId="3" fillId="0" borderId="0" xfId="4" applyNumberFormat="1" applyFont="1" applyFill="1" applyBorder="1"/>
    <xf numFmtId="164" fontId="3" fillId="0" borderId="6" xfId="4" applyNumberFormat="1" applyFont="1" applyFill="1" applyBorder="1"/>
    <xf numFmtId="164" fontId="3" fillId="0" borderId="7" xfId="4" applyNumberFormat="1" applyFont="1" applyFill="1" applyBorder="1"/>
    <xf numFmtId="164" fontId="3" fillId="0" borderId="3" xfId="1" applyNumberFormat="1" applyFont="1" applyFill="1" applyBorder="1"/>
    <xf numFmtId="164" fontId="3" fillId="0" borderId="7" xfId="1" applyNumberFormat="1" applyFont="1" applyFill="1" applyBorder="1"/>
    <xf numFmtId="166" fontId="2" fillId="0" borderId="0" xfId="3" applyNumberFormat="1" applyFont="1" applyFill="1" applyBorder="1"/>
    <xf numFmtId="166" fontId="2" fillId="0" borderId="0" xfId="3" applyNumberFormat="1" applyFont="1" applyFill="1" applyBorder="1" applyAlignment="1">
      <alignment horizontal="center"/>
    </xf>
    <xf numFmtId="166" fontId="2" fillId="0" borderId="0" xfId="3" applyNumberFormat="1" applyFont="1" applyFill="1" applyBorder="1" applyAlignment="1"/>
    <xf numFmtId="164" fontId="5" fillId="0" borderId="10" xfId="4" applyNumberFormat="1" applyFont="1" applyFill="1" applyBorder="1" applyAlignment="1">
      <alignment horizontal="right"/>
    </xf>
    <xf numFmtId="164" fontId="3" fillId="0" borderId="0" xfId="4" applyNumberFormat="1" applyFont="1" applyFill="1" applyBorder="1" applyAlignment="1">
      <alignment horizontal="right"/>
    </xf>
    <xf numFmtId="164" fontId="5" fillId="0" borderId="11" xfId="4" applyNumberFormat="1" applyFont="1" applyFill="1" applyBorder="1" applyAlignment="1">
      <alignment horizontal="right"/>
    </xf>
    <xf numFmtId="164" fontId="5" fillId="0" borderId="12" xfId="4" applyNumberFormat="1" applyFont="1" applyFill="1" applyBorder="1" applyAlignment="1">
      <alignment horizontal="right"/>
    </xf>
    <xf numFmtId="166" fontId="7" fillId="0" borderId="0" xfId="3" applyNumberFormat="1" applyFont="1" applyFill="1" applyBorder="1"/>
    <xf numFmtId="164" fontId="3" fillId="0" borderId="0" xfId="4" applyNumberFormat="1" applyFont="1" applyFill="1" applyBorder="1" applyAlignment="1">
      <alignment horizontal="center"/>
    </xf>
    <xf numFmtId="164" fontId="3" fillId="0" borderId="3" xfId="4" applyNumberFormat="1" applyFont="1" applyFill="1" applyBorder="1" applyAlignment="1">
      <alignment horizontal="center"/>
    </xf>
    <xf numFmtId="0" fontId="2" fillId="0" borderId="0" xfId="0" quotePrefix="1" applyFont="1" applyFill="1" applyBorder="1" applyAlignment="1">
      <alignment horizontal="left"/>
    </xf>
    <xf numFmtId="1" fontId="5" fillId="0" borderId="0" xfId="0" applyNumberFormat="1" applyFont="1" applyFill="1" applyBorder="1" applyAlignment="1"/>
    <xf numFmtId="1" fontId="5" fillId="0" borderId="0" xfId="0" quotePrefix="1" applyNumberFormat="1" applyFont="1" applyFill="1" applyBorder="1" applyAlignment="1">
      <alignment horizontal="left"/>
    </xf>
    <xf numFmtId="0" fontId="5" fillId="0" borderId="0" xfId="0" quotePrefix="1" applyFont="1" applyFill="1" applyBorder="1" applyAlignment="1">
      <alignment horizontal="left"/>
    </xf>
    <xf numFmtId="164" fontId="3" fillId="0" borderId="13" xfId="1" applyNumberFormat="1" applyFont="1" applyFill="1" applyBorder="1"/>
    <xf numFmtId="164" fontId="3" fillId="0" borderId="0" xfId="1" applyNumberFormat="1" applyFont="1" applyFill="1" applyBorder="1" applyAlignment="1">
      <alignment horizontal="right"/>
    </xf>
    <xf numFmtId="166" fontId="9" fillId="0" borderId="0" xfId="3" quotePrefix="1" applyNumberFormat="1" applyFont="1" applyFill="1" applyBorder="1" applyAlignment="1">
      <alignment horizontal="left"/>
    </xf>
    <xf numFmtId="166" fontId="5" fillId="0" borderId="0" xfId="3" applyNumberFormat="1" applyFont="1" applyFill="1" applyBorder="1" applyAlignment="1">
      <alignment horizontal="center"/>
    </xf>
    <xf numFmtId="164" fontId="5" fillId="0" borderId="6" xfId="4" applyNumberFormat="1" applyFont="1" applyFill="1" applyBorder="1" applyAlignment="1">
      <alignment horizontal="right"/>
    </xf>
    <xf numFmtId="164" fontId="5" fillId="0" borderId="7" xfId="4" applyNumberFormat="1" applyFont="1" applyFill="1" applyBorder="1" applyAlignment="1">
      <alignment horizontal="right"/>
    </xf>
    <xf numFmtId="0" fontId="9" fillId="0" borderId="0" xfId="0" quotePrefix="1" applyFont="1" applyFill="1" applyBorder="1" applyAlignment="1">
      <alignment horizontal="left"/>
    </xf>
    <xf numFmtId="164" fontId="3" fillId="0" borderId="3" xfId="4" applyNumberFormat="1" applyFont="1" applyFill="1" applyBorder="1" applyAlignment="1">
      <alignment horizontal="right"/>
    </xf>
    <xf numFmtId="164" fontId="3" fillId="0" borderId="7" xfId="4" applyNumberFormat="1" applyFont="1" applyFill="1" applyBorder="1" applyAlignment="1">
      <alignment horizontal="right"/>
    </xf>
    <xf numFmtId="164" fontId="3" fillId="0" borderId="3" xfId="1" applyNumberFormat="1" applyFont="1" applyFill="1" applyBorder="1" applyAlignment="1">
      <alignment horizontal="right"/>
    </xf>
    <xf numFmtId="164" fontId="3" fillId="0" borderId="7" xfId="1" applyNumberFormat="1" applyFont="1" applyFill="1" applyBorder="1" applyAlignment="1">
      <alignment horizontal="right"/>
    </xf>
    <xf numFmtId="164" fontId="5" fillId="0" borderId="4" xfId="4" applyNumberFormat="1" applyFont="1" applyFill="1" applyBorder="1" applyAlignment="1">
      <alignment horizontal="right"/>
    </xf>
    <xf numFmtId="164" fontId="3" fillId="0" borderId="4" xfId="4" applyNumberFormat="1" applyFont="1" applyFill="1" applyBorder="1"/>
    <xf numFmtId="164" fontId="3" fillId="0" borderId="14" xfId="4" applyNumberFormat="1" applyFont="1" applyFill="1" applyBorder="1"/>
    <xf numFmtId="164" fontId="3" fillId="0" borderId="13" xfId="4" applyNumberFormat="1" applyFont="1" applyFill="1" applyBorder="1"/>
    <xf numFmtId="164" fontId="3" fillId="0" borderId="4" xfId="1" applyNumberFormat="1" applyFont="1" applyFill="1" applyBorder="1"/>
    <xf numFmtId="1" fontId="2" fillId="0" borderId="0" xfId="0" applyNumberFormat="1" applyFont="1" applyFill="1" applyBorder="1" applyAlignment="1"/>
    <xf numFmtId="164" fontId="3" fillId="0" borderId="4" xfId="4" applyNumberFormat="1" applyFont="1" applyFill="1" applyBorder="1" applyAlignment="1">
      <alignment horizontal="right"/>
    </xf>
    <xf numFmtId="164" fontId="5" fillId="0" borderId="13" xfId="4" applyNumberFormat="1" applyFont="1" applyFill="1" applyBorder="1" applyAlignment="1">
      <alignment horizontal="right"/>
    </xf>
    <xf numFmtId="164" fontId="3" fillId="0" borderId="13" xfId="4" applyNumberFormat="1" applyFont="1" applyFill="1" applyBorder="1" applyAlignment="1">
      <alignment horizontal="right"/>
    </xf>
    <xf numFmtId="164" fontId="3" fillId="0" borderId="4" xfId="1" applyNumberFormat="1" applyFont="1" applyFill="1" applyBorder="1" applyAlignment="1">
      <alignment horizontal="right"/>
    </xf>
    <xf numFmtId="164" fontId="3" fillId="0" borderId="13" xfId="1" applyNumberFormat="1" applyFont="1" applyFill="1" applyBorder="1" applyAlignment="1">
      <alignment horizontal="right"/>
    </xf>
    <xf numFmtId="166" fontId="2" fillId="0" borderId="0" xfId="3" applyNumberFormat="1" applyFont="1" applyFill="1" applyBorder="1" applyAlignment="1">
      <alignment horizontal="left"/>
    </xf>
    <xf numFmtId="166" fontId="5" fillId="0" borderId="15" xfId="3" applyNumberFormat="1" applyFont="1" applyFill="1" applyBorder="1" applyAlignment="1">
      <alignment horizontal="right"/>
    </xf>
    <xf numFmtId="166" fontId="3" fillId="0" borderId="0" xfId="3" applyNumberFormat="1" applyFont="1" applyFill="1" applyBorder="1" applyAlignment="1">
      <alignment horizontal="right"/>
    </xf>
    <xf numFmtId="166" fontId="5" fillId="0" borderId="16" xfId="3" applyNumberFormat="1" applyFont="1" applyFill="1" applyBorder="1" applyAlignment="1">
      <alignment horizontal="right"/>
    </xf>
    <xf numFmtId="166" fontId="5" fillId="0" borderId="17" xfId="3" applyNumberFormat="1" applyFont="1" applyFill="1" applyBorder="1" applyAlignment="1">
      <alignment horizontal="right"/>
    </xf>
    <xf numFmtId="7" fontId="5" fillId="0" borderId="3" xfId="3" applyNumberFormat="1" applyFont="1" applyFill="1" applyBorder="1" applyAlignment="1">
      <alignment horizontal="right"/>
    </xf>
    <xf numFmtId="7" fontId="5" fillId="0" borderId="0" xfId="3" applyNumberFormat="1" applyFont="1" applyFill="1" applyBorder="1" applyAlignment="1">
      <alignment horizontal="right"/>
    </xf>
    <xf numFmtId="167" fontId="5" fillId="0" borderId="3" xfId="3" applyNumberFormat="1" applyFont="1" applyFill="1" applyBorder="1" applyAlignment="1">
      <alignment horizontal="right"/>
    </xf>
    <xf numFmtId="167" fontId="5" fillId="0" borderId="0" xfId="3" applyNumberFormat="1" applyFont="1" applyFill="1" applyBorder="1" applyAlignment="1">
      <alignment horizontal="right"/>
    </xf>
    <xf numFmtId="44" fontId="3" fillId="0" borderId="3" xfId="3" applyFont="1" applyFill="1" applyBorder="1"/>
    <xf numFmtId="44" fontId="3" fillId="0" borderId="0" xfId="3" applyFont="1" applyFill="1" applyBorder="1"/>
    <xf numFmtId="44" fontId="3" fillId="0" borderId="6" xfId="3" applyFont="1" applyFill="1" applyBorder="1"/>
    <xf numFmtId="44" fontId="3" fillId="0" borderId="7" xfId="3" applyFont="1" applyFill="1" applyBorder="1"/>
    <xf numFmtId="44" fontId="3" fillId="0" borderId="7" xfId="3" applyNumberFormat="1" applyFont="1" applyFill="1" applyBorder="1"/>
    <xf numFmtId="44" fontId="3" fillId="0" borderId="0" xfId="3" applyNumberFormat="1" applyFont="1" applyFill="1" applyBorder="1"/>
    <xf numFmtId="44" fontId="3" fillId="0" borderId="7" xfId="4" applyNumberFormat="1" applyFont="1" applyFill="1" applyBorder="1"/>
    <xf numFmtId="44" fontId="3" fillId="0" borderId="0" xfId="4" applyNumberFormat="1" applyFont="1" applyFill="1" applyBorder="1"/>
    <xf numFmtId="167" fontId="3" fillId="0" borderId="0" xfId="0" applyNumberFormat="1" applyFont="1" applyFill="1" applyBorder="1" applyAlignment="1">
      <alignment horizontal="center"/>
    </xf>
    <xf numFmtId="167" fontId="3" fillId="0" borderId="3" xfId="0" applyNumberFormat="1" applyFont="1" applyFill="1" applyBorder="1" applyAlignment="1">
      <alignment horizontal="center"/>
    </xf>
    <xf numFmtId="167" fontId="3" fillId="0" borderId="6" xfId="0" applyNumberFormat="1" applyFont="1" applyFill="1" applyBorder="1" applyAlignment="1">
      <alignment horizontal="center"/>
    </xf>
    <xf numFmtId="167" fontId="3" fillId="0" borderId="7" xfId="0" applyNumberFormat="1" applyFont="1" applyFill="1" applyBorder="1" applyAlignment="1">
      <alignment horizontal="center"/>
    </xf>
    <xf numFmtId="168" fontId="5" fillId="0" borderId="4" xfId="3" applyNumberFormat="1" applyFont="1" applyFill="1" applyBorder="1" applyAlignment="1">
      <alignment horizontal="right"/>
    </xf>
    <xf numFmtId="168" fontId="5" fillId="0" borderId="0" xfId="3" applyNumberFormat="1" applyFont="1" applyFill="1" applyBorder="1" applyAlignment="1">
      <alignment horizontal="right"/>
    </xf>
    <xf numFmtId="169" fontId="5" fillId="0" borderId="4" xfId="4" applyNumberFormat="1" applyFont="1" applyFill="1" applyBorder="1" applyAlignment="1">
      <alignment horizontal="right"/>
    </xf>
    <xf numFmtId="169" fontId="5" fillId="0" borderId="0" xfId="4" applyNumberFormat="1" applyFont="1" applyFill="1" applyBorder="1" applyAlignment="1">
      <alignment horizontal="right"/>
    </xf>
    <xf numFmtId="169" fontId="3" fillId="0" borderId="4" xfId="4" applyNumberFormat="1" applyFont="1" applyFill="1" applyBorder="1" applyAlignment="1">
      <alignment horizontal="right"/>
    </xf>
    <xf numFmtId="169" fontId="3" fillId="0" borderId="0" xfId="4" applyNumberFormat="1" applyFont="1" applyFill="1" applyBorder="1" applyAlignment="1">
      <alignment horizontal="right"/>
    </xf>
    <xf numFmtId="169" fontId="5" fillId="0" borderId="14" xfId="4" applyNumberFormat="1" applyFont="1" applyFill="1" applyBorder="1" applyAlignment="1">
      <alignment horizontal="right"/>
    </xf>
    <xf numFmtId="169" fontId="5" fillId="0" borderId="13" xfId="4" applyNumberFormat="1" applyFont="1" applyFill="1" applyBorder="1" applyAlignment="1">
      <alignment horizontal="right"/>
    </xf>
    <xf numFmtId="169" fontId="3" fillId="0" borderId="14" xfId="4" applyNumberFormat="1" applyFont="1" applyFill="1" applyBorder="1" applyAlignment="1">
      <alignment horizontal="right"/>
    </xf>
    <xf numFmtId="169" fontId="3" fillId="0" borderId="13" xfId="4" applyNumberFormat="1" applyFont="1" applyFill="1" applyBorder="1" applyAlignment="1">
      <alignment horizontal="right"/>
    </xf>
    <xf numFmtId="169" fontId="3" fillId="0" borderId="4" xfId="1" applyNumberFormat="1" applyFont="1" applyFill="1" applyBorder="1" applyAlignment="1">
      <alignment horizontal="right"/>
    </xf>
    <xf numFmtId="169" fontId="3" fillId="0" borderId="14" xfId="1" applyNumberFormat="1" applyFont="1" applyFill="1" applyBorder="1" applyAlignment="1">
      <alignment horizontal="right"/>
    </xf>
    <xf numFmtId="169" fontId="3" fillId="0" borderId="13" xfId="1" applyNumberFormat="1" applyFont="1" applyFill="1" applyBorder="1" applyAlignment="1">
      <alignment horizontal="right"/>
    </xf>
    <xf numFmtId="167" fontId="3" fillId="0" borderId="0" xfId="3" applyNumberFormat="1" applyFont="1" applyFill="1" applyBorder="1" applyAlignment="1">
      <alignment horizontal="right"/>
    </xf>
    <xf numFmtId="167" fontId="5" fillId="0" borderId="6" xfId="3" applyNumberFormat="1" applyFont="1" applyFill="1" applyBorder="1" applyAlignment="1">
      <alignment horizontal="right"/>
    </xf>
    <xf numFmtId="167" fontId="5" fillId="0" borderId="7" xfId="3" applyNumberFormat="1" applyFont="1" applyFill="1" applyBorder="1" applyAlignment="1">
      <alignment horizontal="right"/>
    </xf>
    <xf numFmtId="44" fontId="5" fillId="0" borderId="3" xfId="3" applyFont="1" applyFill="1" applyBorder="1" applyAlignment="1">
      <alignment horizontal="right"/>
    </xf>
    <xf numFmtId="44" fontId="5" fillId="0" borderId="0" xfId="3" applyFont="1" applyFill="1" applyBorder="1" applyAlignment="1">
      <alignment horizontal="right"/>
    </xf>
    <xf numFmtId="169" fontId="5" fillId="0" borderId="3" xfId="4" applyNumberFormat="1" applyFont="1" applyFill="1" applyBorder="1" applyAlignment="1">
      <alignment horizontal="right"/>
    </xf>
    <xf numFmtId="44" fontId="3" fillId="0" borderId="3" xfId="3" applyNumberFormat="1" applyFont="1" applyFill="1" applyBorder="1"/>
    <xf numFmtId="44" fontId="3" fillId="0" borderId="6" xfId="3" applyNumberFormat="1" applyFont="1" applyFill="1" applyBorder="1"/>
    <xf numFmtId="44" fontId="3" fillId="0" borderId="0" xfId="3" applyNumberFormat="1" applyFont="1" applyFill="1" applyBorder="1" applyAlignment="1">
      <alignment horizontal="center"/>
    </xf>
    <xf numFmtId="44" fontId="3" fillId="0" borderId="3" xfId="3" applyFont="1" applyFill="1" applyBorder="1" applyAlignment="1">
      <alignment horizontal="center"/>
    </xf>
    <xf numFmtId="44" fontId="3" fillId="0" borderId="6" xfId="3" applyFont="1" applyFill="1" applyBorder="1" applyAlignment="1">
      <alignment horizontal="center"/>
    </xf>
    <xf numFmtId="44" fontId="3" fillId="0" borderId="7" xfId="3" applyFont="1" applyFill="1" applyBorder="1" applyAlignment="1">
      <alignment horizontal="center"/>
    </xf>
    <xf numFmtId="44" fontId="3" fillId="0" borderId="0" xfId="3" applyFont="1" applyFill="1" applyBorder="1" applyAlignment="1">
      <alignment horizontal="center"/>
    </xf>
    <xf numFmtId="44" fontId="5" fillId="0" borderId="4" xfId="0" applyNumberFormat="1" applyFont="1" applyFill="1" applyBorder="1" applyAlignment="1">
      <alignment horizontal="right"/>
    </xf>
    <xf numFmtId="44" fontId="5" fillId="0" borderId="0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center"/>
    </xf>
    <xf numFmtId="0" fontId="8" fillId="0" borderId="4" xfId="0" applyFont="1" applyFill="1" applyBorder="1"/>
    <xf numFmtId="0" fontId="8" fillId="0" borderId="0" xfId="0" applyFont="1" applyFill="1" applyBorder="1"/>
    <xf numFmtId="0" fontId="3" fillId="0" borderId="14" xfId="0" applyFont="1" applyFill="1" applyBorder="1"/>
    <xf numFmtId="0" fontId="3" fillId="0" borderId="5" xfId="0" applyFont="1" applyFill="1" applyBorder="1"/>
    <xf numFmtId="0" fontId="3" fillId="0" borderId="13" xfId="0" applyFont="1" applyFill="1" applyBorder="1"/>
    <xf numFmtId="0" fontId="8" fillId="0" borderId="14" xfId="0" applyFont="1" applyFill="1" applyBorder="1"/>
    <xf numFmtId="0" fontId="3" fillId="0" borderId="4" xfId="0" applyFont="1" applyFill="1" applyBorder="1"/>
    <xf numFmtId="164" fontId="3" fillId="0" borderId="14" xfId="1" applyNumberFormat="1" applyFont="1" applyFill="1" applyBorder="1"/>
    <xf numFmtId="0" fontId="10" fillId="0" borderId="0" xfId="0" applyFont="1" applyFill="1" applyBorder="1"/>
    <xf numFmtId="1" fontId="10" fillId="0" borderId="0" xfId="0" applyNumberFormat="1" applyFont="1" applyFill="1" applyBorder="1" applyAlignment="1">
      <alignment horizontal="left"/>
    </xf>
    <xf numFmtId="44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164" fontId="10" fillId="0" borderId="0" xfId="4" applyNumberFormat="1" applyFont="1" applyFill="1" applyBorder="1"/>
    <xf numFmtId="0" fontId="10" fillId="0" borderId="0" xfId="0" quotePrefix="1" applyFont="1" applyFill="1" applyBorder="1" applyAlignment="1">
      <alignment horizontal="left"/>
    </xf>
    <xf numFmtId="0" fontId="2" fillId="0" borderId="0" xfId="2" applyFont="1" applyFill="1" applyBorder="1" applyAlignment="1"/>
    <xf numFmtId="0" fontId="5" fillId="0" borderId="0" xfId="2" applyFont="1" applyFill="1" applyBorder="1" applyAlignment="1"/>
    <xf numFmtId="0" fontId="3" fillId="0" borderId="0" xfId="2" applyFont="1" applyFill="1" applyBorder="1"/>
    <xf numFmtId="0" fontId="10" fillId="0" borderId="0" xfId="0" applyFont="1" applyFill="1" applyBorder="1" applyAlignment="1"/>
    <xf numFmtId="0" fontId="2" fillId="0" borderId="0" xfId="2" applyFont="1" applyFill="1" applyBorder="1" applyAlignment="1">
      <alignment horizontal="centerContinuous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center"/>
    </xf>
    <xf numFmtId="0" fontId="7" fillId="0" borderId="2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7" fillId="0" borderId="6" xfId="2" applyFont="1" applyFill="1" applyBorder="1"/>
    <xf numFmtId="165" fontId="2" fillId="0" borderId="0" xfId="2" applyNumberFormat="1" applyFont="1" applyFill="1" applyBorder="1"/>
    <xf numFmtId="0" fontId="2" fillId="0" borderId="0" xfId="2" applyFont="1" applyFill="1" applyBorder="1"/>
    <xf numFmtId="1" fontId="5" fillId="0" borderId="0" xfId="2" applyNumberFormat="1" applyFont="1" applyFill="1" applyBorder="1" applyAlignment="1">
      <alignment horizontal="center"/>
    </xf>
    <xf numFmtId="164" fontId="5" fillId="0" borderId="3" xfId="5" applyNumberFormat="1" applyFont="1" applyFill="1" applyBorder="1"/>
    <xf numFmtId="164" fontId="5" fillId="0" borderId="0" xfId="5" applyNumberFormat="1" applyFont="1" applyFill="1" applyBorder="1"/>
    <xf numFmtId="164" fontId="3" fillId="0" borderId="3" xfId="5" applyNumberFormat="1" applyFont="1" applyFill="1" applyBorder="1"/>
    <xf numFmtId="164" fontId="3" fillId="0" borderId="0" xfId="5" applyNumberFormat="1" applyFont="1" applyFill="1" applyBorder="1"/>
    <xf numFmtId="164" fontId="3" fillId="0" borderId="6" xfId="5" applyNumberFormat="1" applyFont="1" applyFill="1" applyBorder="1"/>
    <xf numFmtId="164" fontId="3" fillId="0" borderId="7" xfId="5" applyNumberFormat="1" applyFont="1" applyFill="1" applyBorder="1"/>
    <xf numFmtId="0" fontId="3" fillId="0" borderId="6" xfId="2" applyFont="1" applyFill="1" applyBorder="1"/>
    <xf numFmtId="166" fontId="5" fillId="0" borderId="0" xfId="6" applyNumberFormat="1" applyFont="1" applyFill="1" applyBorder="1"/>
    <xf numFmtId="1" fontId="5" fillId="0" borderId="0" xfId="2" applyNumberFormat="1" applyFont="1" applyFill="1" applyBorder="1" applyAlignment="1">
      <alignment horizontal="left"/>
    </xf>
    <xf numFmtId="166" fontId="5" fillId="0" borderId="0" xfId="6" applyNumberFormat="1" applyFont="1" applyFill="1" applyBorder="1" applyAlignment="1">
      <alignment horizontal="left"/>
    </xf>
    <xf numFmtId="166" fontId="5" fillId="0" borderId="3" xfId="6" applyNumberFormat="1" applyFont="1" applyFill="1" applyBorder="1" applyAlignment="1">
      <alignment horizontal="right"/>
    </xf>
    <xf numFmtId="166" fontId="5" fillId="0" borderId="0" xfId="6" applyNumberFormat="1" applyFont="1" applyFill="1" applyBorder="1" applyAlignment="1">
      <alignment horizontal="right"/>
    </xf>
    <xf numFmtId="166" fontId="5" fillId="0" borderId="3" xfId="6" applyNumberFormat="1" applyFont="1" applyFill="1" applyBorder="1" applyAlignment="1"/>
    <xf numFmtId="166" fontId="5" fillId="0" borderId="0" xfId="6" applyNumberFormat="1" applyFont="1" applyFill="1" applyBorder="1" applyAlignment="1"/>
    <xf numFmtId="166" fontId="3" fillId="0" borderId="6" xfId="6" applyNumberFormat="1" applyFont="1" applyFill="1" applyBorder="1" applyAlignment="1"/>
    <xf numFmtId="166" fontId="3" fillId="0" borderId="0" xfId="6" applyNumberFormat="1" applyFont="1" applyFill="1" applyBorder="1" applyAlignment="1"/>
    <xf numFmtId="166" fontId="3" fillId="0" borderId="7" xfId="6" applyNumberFormat="1" applyFont="1" applyFill="1" applyBorder="1"/>
    <xf numFmtId="166" fontId="3" fillId="0" borderId="0" xfId="6" applyNumberFormat="1" applyFont="1" applyFill="1" applyBorder="1"/>
    <xf numFmtId="166" fontId="5" fillId="0" borderId="7" xfId="6" applyNumberFormat="1" applyFont="1" applyFill="1" applyBorder="1" applyAlignment="1"/>
    <xf numFmtId="166" fontId="3" fillId="0" borderId="3" xfId="6" applyNumberFormat="1" applyFont="1" applyFill="1" applyBorder="1" applyAlignment="1"/>
    <xf numFmtId="166" fontId="3" fillId="0" borderId="6" xfId="6" applyNumberFormat="1" applyFont="1" applyFill="1" applyBorder="1"/>
    <xf numFmtId="166" fontId="3" fillId="0" borderId="7" xfId="6" applyNumberFormat="1" applyFont="1" applyFill="1" applyBorder="1" applyAlignment="1"/>
    <xf numFmtId="0" fontId="5" fillId="0" borderId="0" xfId="2" applyFont="1" applyFill="1" applyBorder="1"/>
    <xf numFmtId="164" fontId="5" fillId="0" borderId="3" xfId="5" applyNumberFormat="1" applyFont="1" applyFill="1" applyBorder="1" applyAlignment="1">
      <alignment horizontal="right"/>
    </xf>
    <xf numFmtId="164" fontId="5" fillId="0" borderId="0" xfId="5" applyNumberFormat="1" applyFont="1" applyFill="1" applyBorder="1" applyAlignment="1">
      <alignment horizontal="right"/>
    </xf>
    <xf numFmtId="164" fontId="5" fillId="0" borderId="3" xfId="5" applyNumberFormat="1" applyFont="1" applyFill="1" applyBorder="1" applyAlignment="1"/>
    <xf numFmtId="164" fontId="5" fillId="0" borderId="0" xfId="5" applyNumberFormat="1" applyFont="1" applyFill="1" applyBorder="1" applyAlignment="1"/>
    <xf numFmtId="164" fontId="3" fillId="0" borderId="6" xfId="5" applyNumberFormat="1" applyFont="1" applyFill="1" applyBorder="1" applyAlignment="1"/>
    <xf numFmtId="164" fontId="3" fillId="0" borderId="0" xfId="5" applyNumberFormat="1" applyFont="1" applyFill="1" applyBorder="1" applyAlignment="1"/>
    <xf numFmtId="164" fontId="5" fillId="0" borderId="7" xfId="5" applyNumberFormat="1" applyFont="1" applyFill="1" applyBorder="1" applyAlignment="1"/>
    <xf numFmtId="164" fontId="3" fillId="0" borderId="3" xfId="5" applyNumberFormat="1" applyFont="1" applyFill="1" applyBorder="1" applyAlignment="1"/>
    <xf numFmtId="164" fontId="3" fillId="0" borderId="7" xfId="5" applyNumberFormat="1" applyFont="1" applyFill="1" applyBorder="1" applyAlignment="1"/>
    <xf numFmtId="166" fontId="2" fillId="0" borderId="0" xfId="6" applyNumberFormat="1" applyFont="1" applyFill="1" applyBorder="1"/>
    <xf numFmtId="166" fontId="2" fillId="0" borderId="0" xfId="6" applyNumberFormat="1" applyFont="1" applyFill="1" applyBorder="1" applyAlignment="1">
      <alignment horizontal="center"/>
    </xf>
    <xf numFmtId="164" fontId="5" fillId="0" borderId="10" xfId="5" applyNumberFormat="1" applyFont="1" applyFill="1" applyBorder="1" applyAlignment="1">
      <alignment horizontal="right"/>
    </xf>
    <xf numFmtId="164" fontId="3" fillId="0" borderId="11" xfId="5" applyNumberFormat="1" applyFont="1" applyFill="1" applyBorder="1"/>
    <xf numFmtId="164" fontId="3" fillId="0" borderId="12" xfId="5" applyNumberFormat="1" applyFont="1" applyFill="1" applyBorder="1"/>
    <xf numFmtId="164" fontId="5" fillId="0" borderId="12" xfId="5" applyNumberFormat="1" applyFont="1" applyFill="1" applyBorder="1" applyAlignment="1">
      <alignment horizontal="right"/>
    </xf>
    <xf numFmtId="166" fontId="7" fillId="0" borderId="0" xfId="6" applyNumberFormat="1" applyFont="1" applyFill="1" applyBorder="1"/>
    <xf numFmtId="166" fontId="7" fillId="0" borderId="6" xfId="6" applyNumberFormat="1" applyFont="1" applyFill="1" applyBorder="1"/>
    <xf numFmtId="1" fontId="5" fillId="0" borderId="0" xfId="2" applyNumberFormat="1" applyFont="1" applyFill="1" applyBorder="1" applyAlignment="1"/>
    <xf numFmtId="0" fontId="2" fillId="0" borderId="0" xfId="2" quotePrefix="1" applyFont="1" applyFill="1" applyBorder="1" applyAlignment="1">
      <alignment horizontal="left"/>
    </xf>
    <xf numFmtId="1" fontId="5" fillId="0" borderId="0" xfId="2" quotePrefix="1" applyNumberFormat="1" applyFont="1" applyFill="1" applyBorder="1" applyAlignment="1">
      <alignment horizontal="left"/>
    </xf>
    <xf numFmtId="1" fontId="2" fillId="0" borderId="0" xfId="2" applyNumberFormat="1" applyFont="1" applyFill="1" applyBorder="1" applyAlignment="1">
      <alignment horizontal="left"/>
    </xf>
    <xf numFmtId="164" fontId="5" fillId="0" borderId="11" xfId="5" applyNumberFormat="1" applyFont="1" applyFill="1" applyBorder="1" applyAlignment="1">
      <alignment horizontal="right"/>
    </xf>
    <xf numFmtId="166" fontId="7" fillId="0" borderId="0" xfId="6" applyNumberFormat="1" applyFont="1" applyFill="1" applyBorder="1" applyAlignment="1">
      <alignment horizontal="left"/>
    </xf>
    <xf numFmtId="164" fontId="5" fillId="0" borderId="6" xfId="5" applyNumberFormat="1" applyFont="1" applyFill="1" applyBorder="1" applyAlignment="1">
      <alignment horizontal="right"/>
    </xf>
    <xf numFmtId="164" fontId="5" fillId="0" borderId="7" xfId="5" applyNumberFormat="1" applyFont="1" applyFill="1" applyBorder="1" applyAlignment="1">
      <alignment horizontal="right"/>
    </xf>
    <xf numFmtId="164" fontId="3" fillId="0" borderId="3" xfId="5" applyNumberFormat="1" applyFont="1" applyFill="1" applyBorder="1" applyAlignment="1">
      <alignment horizontal="right"/>
    </xf>
    <xf numFmtId="164" fontId="3" fillId="0" borderId="0" xfId="5" applyNumberFormat="1" applyFont="1" applyFill="1" applyBorder="1" applyAlignment="1">
      <alignment horizontal="right"/>
    </xf>
    <xf numFmtId="164" fontId="3" fillId="0" borderId="7" xfId="5" applyNumberFormat="1" applyFont="1" applyFill="1" applyBorder="1" applyAlignment="1">
      <alignment horizontal="right"/>
    </xf>
    <xf numFmtId="0" fontId="5" fillId="0" borderId="0" xfId="2" quotePrefix="1" applyFont="1" applyFill="1" applyBorder="1" applyAlignment="1">
      <alignment horizontal="left"/>
    </xf>
    <xf numFmtId="0" fontId="2" fillId="0" borderId="0" xfId="2" applyFont="1" applyFill="1" applyBorder="1" applyAlignment="1">
      <alignment horizontal="left"/>
    </xf>
    <xf numFmtId="164" fontId="5" fillId="0" borderId="4" xfId="5" applyNumberFormat="1" applyFont="1" applyFill="1" applyBorder="1" applyAlignment="1">
      <alignment horizontal="right"/>
    </xf>
    <xf numFmtId="164" fontId="3" fillId="0" borderId="4" xfId="5" applyNumberFormat="1" applyFont="1" applyFill="1" applyBorder="1"/>
    <xf numFmtId="164" fontId="3" fillId="0" borderId="14" xfId="5" applyNumberFormat="1" applyFont="1" applyFill="1" applyBorder="1" applyAlignment="1"/>
    <xf numFmtId="164" fontId="3" fillId="0" borderId="13" xfId="5" applyNumberFormat="1" applyFont="1" applyFill="1" applyBorder="1"/>
    <xf numFmtId="166" fontId="2" fillId="0" borderId="0" xfId="6" applyNumberFormat="1" applyFont="1" applyFill="1" applyBorder="1" applyAlignment="1">
      <alignment horizontal="left"/>
    </xf>
    <xf numFmtId="166" fontId="5" fillId="0" borderId="0" xfId="6" applyNumberFormat="1" applyFont="1" applyFill="1" applyBorder="1" applyAlignment="1">
      <alignment horizontal="center"/>
    </xf>
    <xf numFmtId="166" fontId="5" fillId="0" borderId="15" xfId="6" applyNumberFormat="1" applyFont="1" applyFill="1" applyBorder="1" applyAlignment="1">
      <alignment horizontal="right"/>
    </xf>
    <xf numFmtId="166" fontId="5" fillId="0" borderId="16" xfId="6" applyNumberFormat="1" applyFont="1" applyFill="1" applyBorder="1" applyAlignment="1">
      <alignment horizontal="right"/>
    </xf>
    <xf numFmtId="166" fontId="5" fillId="0" borderId="17" xfId="6" applyNumberFormat="1" applyFont="1" applyFill="1" applyBorder="1" applyAlignment="1">
      <alignment horizontal="right"/>
    </xf>
    <xf numFmtId="166" fontId="5" fillId="0" borderId="6" xfId="6" applyNumberFormat="1" applyFont="1" applyFill="1" applyBorder="1" applyAlignment="1">
      <alignment horizontal="right"/>
    </xf>
    <xf numFmtId="166" fontId="3" fillId="0" borderId="0" xfId="6" applyNumberFormat="1" applyFont="1" applyFill="1" applyBorder="1" applyAlignment="1">
      <alignment horizontal="right"/>
    </xf>
    <xf numFmtId="42" fontId="5" fillId="0" borderId="3" xfId="2" applyNumberFormat="1" applyFont="1" applyFill="1" applyBorder="1" applyAlignment="1">
      <alignment horizontal="right"/>
    </xf>
    <xf numFmtId="42" fontId="5" fillId="0" borderId="0" xfId="2" applyNumberFormat="1" applyFont="1" applyFill="1" applyBorder="1" applyAlignment="1">
      <alignment horizontal="right"/>
    </xf>
    <xf numFmtId="42" fontId="5" fillId="0" borderId="6" xfId="2" applyNumberFormat="1" applyFont="1" applyFill="1" applyBorder="1" applyAlignment="1">
      <alignment horizontal="right"/>
    </xf>
    <xf numFmtId="42" fontId="5" fillId="0" borderId="7" xfId="2" applyNumberFormat="1" applyFont="1" applyFill="1" applyBorder="1" applyAlignment="1">
      <alignment horizontal="right"/>
    </xf>
    <xf numFmtId="42" fontId="3" fillId="0" borderId="3" xfId="2" applyNumberFormat="1" applyFont="1" applyFill="1" applyBorder="1" applyAlignment="1">
      <alignment horizontal="right"/>
    </xf>
    <xf numFmtId="42" fontId="3" fillId="0" borderId="6" xfId="2" applyNumberFormat="1" applyFont="1" applyFill="1" applyBorder="1" applyAlignment="1">
      <alignment horizontal="right"/>
    </xf>
    <xf numFmtId="42" fontId="3" fillId="0" borderId="0" xfId="2" applyNumberFormat="1" applyFont="1" applyFill="1" applyBorder="1" applyAlignment="1">
      <alignment horizontal="right"/>
    </xf>
    <xf numFmtId="42" fontId="3" fillId="0" borderId="7" xfId="2" applyNumberFormat="1" applyFont="1" applyFill="1" applyBorder="1" applyAlignment="1">
      <alignment horizontal="right"/>
    </xf>
    <xf numFmtId="43" fontId="3" fillId="0" borderId="7" xfId="5" applyFont="1" applyFill="1" applyBorder="1" applyAlignment="1">
      <alignment horizontal="right"/>
    </xf>
    <xf numFmtId="169" fontId="5" fillId="0" borderId="3" xfId="5" applyNumberFormat="1" applyFont="1" applyFill="1" applyBorder="1" applyAlignment="1">
      <alignment horizontal="right"/>
    </xf>
    <xf numFmtId="169" fontId="5" fillId="0" borderId="0" xfId="5" applyNumberFormat="1" applyFont="1" applyFill="1" applyBorder="1" applyAlignment="1">
      <alignment horizontal="right"/>
    </xf>
    <xf numFmtId="169" fontId="5" fillId="0" borderId="6" xfId="5" applyNumberFormat="1" applyFont="1" applyFill="1" applyBorder="1" applyAlignment="1">
      <alignment horizontal="right"/>
    </xf>
    <xf numFmtId="169" fontId="5" fillId="0" borderId="7" xfId="5" applyNumberFormat="1" applyFont="1" applyFill="1" applyBorder="1" applyAlignment="1">
      <alignment horizontal="right"/>
    </xf>
    <xf numFmtId="169" fontId="3" fillId="0" borderId="3" xfId="5" applyNumberFormat="1" applyFont="1" applyFill="1" applyBorder="1" applyAlignment="1">
      <alignment horizontal="right"/>
    </xf>
    <xf numFmtId="169" fontId="3" fillId="0" borderId="6" xfId="5" applyNumberFormat="1" applyFont="1" applyFill="1" applyBorder="1" applyAlignment="1">
      <alignment horizontal="right"/>
    </xf>
    <xf numFmtId="169" fontId="3" fillId="0" borderId="0" xfId="5" applyNumberFormat="1" applyFont="1" applyFill="1" applyBorder="1" applyAlignment="1">
      <alignment horizontal="right"/>
    </xf>
    <xf numFmtId="169" fontId="3" fillId="0" borderId="7" xfId="5" applyNumberFormat="1" applyFont="1" applyFill="1" applyBorder="1" applyAlignment="1">
      <alignment horizontal="right"/>
    </xf>
    <xf numFmtId="7" fontId="5" fillId="0" borderId="3" xfId="6" applyNumberFormat="1" applyFont="1" applyFill="1" applyBorder="1" applyAlignment="1">
      <alignment horizontal="right"/>
    </xf>
    <xf numFmtId="7" fontId="5" fillId="0" borderId="0" xfId="6" applyNumberFormat="1" applyFont="1" applyFill="1" applyBorder="1" applyAlignment="1">
      <alignment horizontal="right"/>
    </xf>
    <xf numFmtId="7" fontId="5" fillId="0" borderId="6" xfId="6" applyNumberFormat="1" applyFont="1" applyFill="1" applyBorder="1" applyAlignment="1">
      <alignment horizontal="right"/>
    </xf>
    <xf numFmtId="7" fontId="5" fillId="0" borderId="7" xfId="6" applyNumberFormat="1" applyFont="1" applyFill="1" applyBorder="1" applyAlignment="1">
      <alignment horizontal="right"/>
    </xf>
    <xf numFmtId="7" fontId="3" fillId="0" borderId="3" xfId="6" applyNumberFormat="1" applyFont="1" applyFill="1" applyBorder="1" applyAlignment="1">
      <alignment horizontal="right"/>
    </xf>
    <xf numFmtId="7" fontId="3" fillId="0" borderId="6" xfId="6" applyNumberFormat="1" applyFont="1" applyFill="1" applyBorder="1" applyAlignment="1">
      <alignment horizontal="right"/>
    </xf>
    <xf numFmtId="7" fontId="3" fillId="0" borderId="0" xfId="6" applyNumberFormat="1" applyFont="1" applyFill="1" applyBorder="1" applyAlignment="1">
      <alignment horizontal="right"/>
    </xf>
    <xf numFmtId="7" fontId="3" fillId="0" borderId="7" xfId="6" applyNumberFormat="1" applyFont="1" applyFill="1" applyBorder="1" applyAlignment="1">
      <alignment horizontal="right"/>
    </xf>
    <xf numFmtId="170" fontId="5" fillId="0" borderId="3" xfId="2" applyNumberFormat="1" applyFont="1" applyFill="1" applyBorder="1" applyAlignment="1">
      <alignment horizontal="right"/>
    </xf>
    <xf numFmtId="170" fontId="5" fillId="0" borderId="0" xfId="2" applyNumberFormat="1" applyFont="1" applyFill="1" applyBorder="1" applyAlignment="1">
      <alignment horizontal="right"/>
    </xf>
    <xf numFmtId="170" fontId="5" fillId="0" borderId="6" xfId="2" applyNumberFormat="1" applyFont="1" applyFill="1" applyBorder="1" applyAlignment="1">
      <alignment horizontal="right"/>
    </xf>
    <xf numFmtId="170" fontId="5" fillId="0" borderId="7" xfId="2" applyNumberFormat="1" applyFont="1" applyFill="1" applyBorder="1" applyAlignment="1">
      <alignment horizontal="right"/>
    </xf>
    <xf numFmtId="170" fontId="3" fillId="0" borderId="3" xfId="2" applyNumberFormat="1" applyFont="1" applyFill="1" applyBorder="1" applyAlignment="1">
      <alignment horizontal="right"/>
    </xf>
    <xf numFmtId="170" fontId="3" fillId="0" borderId="6" xfId="2" applyNumberFormat="1" applyFont="1" applyFill="1" applyBorder="1" applyAlignment="1">
      <alignment horizontal="right"/>
    </xf>
    <xf numFmtId="170" fontId="3" fillId="0" borderId="0" xfId="2" applyNumberFormat="1" applyFont="1" applyFill="1" applyBorder="1" applyAlignment="1">
      <alignment horizontal="right"/>
    </xf>
    <xf numFmtId="170" fontId="3" fillId="0" borderId="7" xfId="2" applyNumberFormat="1" applyFont="1" applyFill="1" applyBorder="1" applyAlignment="1">
      <alignment horizontal="right"/>
    </xf>
    <xf numFmtId="44" fontId="3" fillId="0" borderId="6" xfId="6" applyFont="1" applyFill="1" applyBorder="1" applyAlignment="1"/>
    <xf numFmtId="44" fontId="5" fillId="0" borderId="3" xfId="6" applyFont="1" applyFill="1" applyBorder="1" applyAlignment="1">
      <alignment horizontal="right"/>
    </xf>
    <xf numFmtId="44" fontId="5" fillId="0" borderId="0" xfId="6" applyFont="1" applyFill="1" applyBorder="1" applyAlignment="1">
      <alignment horizontal="right"/>
    </xf>
    <xf numFmtId="0" fontId="3" fillId="0" borderId="3" xfId="2" applyFont="1" applyFill="1" applyBorder="1"/>
    <xf numFmtId="44" fontId="5" fillId="0" borderId="4" xfId="2" applyNumberFormat="1" applyFont="1" applyFill="1" applyBorder="1" applyAlignment="1">
      <alignment horizontal="right"/>
    </xf>
    <xf numFmtId="44" fontId="5" fillId="0" borderId="0" xfId="2" applyNumberFormat="1" applyFont="1" applyFill="1" applyBorder="1" applyAlignment="1">
      <alignment horizontal="right"/>
    </xf>
    <xf numFmtId="0" fontId="3" fillId="0" borderId="4" xfId="2" applyFont="1" applyFill="1" applyBorder="1"/>
    <xf numFmtId="164" fontId="3" fillId="0" borderId="14" xfId="5" applyNumberFormat="1" applyFont="1" applyFill="1" applyBorder="1"/>
    <xf numFmtId="164" fontId="3" fillId="0" borderId="5" xfId="5" applyNumberFormat="1" applyFont="1" applyFill="1" applyBorder="1"/>
    <xf numFmtId="37" fontId="2" fillId="0" borderId="0" xfId="7" applyFont="1" applyFill="1" applyBorder="1" applyProtection="1">
      <protection locked="0"/>
    </xf>
    <xf numFmtId="37" fontId="5" fillId="0" borderId="0" xfId="8" applyFont="1" applyFill="1" applyBorder="1" applyProtection="1">
      <protection locked="0"/>
    </xf>
    <xf numFmtId="0" fontId="7" fillId="0" borderId="0" xfId="2" applyFont="1" applyFill="1" applyBorder="1" applyProtection="1">
      <protection locked="0"/>
    </xf>
    <xf numFmtId="37" fontId="3" fillId="0" borderId="0" xfId="8" applyFont="1" applyFill="1" applyBorder="1" applyProtection="1">
      <protection locked="0"/>
    </xf>
    <xf numFmtId="0" fontId="3" fillId="0" borderId="0" xfId="2" applyFont="1" applyFill="1" applyBorder="1" applyAlignment="1"/>
    <xf numFmtId="0" fontId="7" fillId="3" borderId="1" xfId="2" applyFont="1" applyFill="1" applyBorder="1" applyAlignment="1">
      <alignment horizontal="center"/>
    </xf>
    <xf numFmtId="0" fontId="2" fillId="3" borderId="1" xfId="2" applyFont="1" applyFill="1" applyBorder="1" applyAlignment="1">
      <alignment horizontal="center"/>
    </xf>
    <xf numFmtId="0" fontId="2" fillId="0" borderId="2" xfId="2" applyFont="1" applyFill="1" applyBorder="1" applyAlignment="1">
      <alignment horizontal="center"/>
    </xf>
    <xf numFmtId="0" fontId="2" fillId="3" borderId="9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7" fillId="3" borderId="3" xfId="2" applyFont="1" applyFill="1" applyBorder="1" applyAlignment="1">
      <alignment horizontal="center"/>
    </xf>
    <xf numFmtId="0" fontId="2" fillId="3" borderId="3" xfId="2" applyFont="1" applyFill="1" applyBorder="1" applyAlignment="1">
      <alignment horizontal="center"/>
    </xf>
    <xf numFmtId="0" fontId="2" fillId="3" borderId="7" xfId="2" applyFont="1" applyFill="1" applyBorder="1" applyAlignment="1">
      <alignment horizontal="center"/>
    </xf>
    <xf numFmtId="0" fontId="7" fillId="2" borderId="3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3" borderId="4" xfId="2" applyFont="1" applyFill="1" applyBorder="1" applyAlignment="1">
      <alignment horizontal="center"/>
    </xf>
    <xf numFmtId="0" fontId="7" fillId="2" borderId="4" xfId="2" applyFont="1" applyFill="1" applyBorder="1" applyAlignment="1">
      <alignment horizontal="center"/>
    </xf>
    <xf numFmtId="0" fontId="7" fillId="0" borderId="3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0" fontId="7" fillId="0" borderId="7" xfId="2" applyFont="1" applyFill="1" applyBorder="1" applyAlignment="1">
      <alignment horizontal="center"/>
    </xf>
    <xf numFmtId="0" fontId="7" fillId="0" borderId="7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/>
    </xf>
    <xf numFmtId="0" fontId="7" fillId="0" borderId="9" xfId="2" applyFont="1" applyFill="1" applyBorder="1" applyAlignment="1">
      <alignment horizontal="center"/>
    </xf>
    <xf numFmtId="1" fontId="7" fillId="0" borderId="0" xfId="2" applyNumberFormat="1" applyFont="1" applyFill="1" applyBorder="1" applyAlignment="1">
      <alignment horizontal="left"/>
    </xf>
    <xf numFmtId="1" fontId="3" fillId="0" borderId="0" xfId="2" applyNumberFormat="1" applyFont="1" applyFill="1" applyBorder="1" applyAlignment="1">
      <alignment horizontal="left"/>
    </xf>
    <xf numFmtId="165" fontId="5" fillId="0" borderId="0" xfId="2" applyNumberFormat="1" applyFont="1" applyFill="1" applyBorder="1"/>
    <xf numFmtId="166" fontId="3" fillId="0" borderId="0" xfId="6" applyNumberFormat="1" applyFont="1" applyFill="1" applyBorder="1" applyAlignment="1">
      <alignment horizontal="left"/>
    </xf>
    <xf numFmtId="1" fontId="3" fillId="0" borderId="0" xfId="2" applyNumberFormat="1" applyFont="1" applyFill="1" applyBorder="1" applyAlignment="1"/>
    <xf numFmtId="42" fontId="3" fillId="0" borderId="3" xfId="2" applyNumberFormat="1" applyFont="1" applyFill="1" applyBorder="1" applyAlignment="1">
      <alignment horizontal="center"/>
    </xf>
    <xf numFmtId="42" fontId="3" fillId="0" borderId="0" xfId="2" applyNumberFormat="1" applyFont="1" applyFill="1" applyBorder="1" applyAlignment="1">
      <alignment horizontal="center"/>
    </xf>
    <xf numFmtId="42" fontId="3" fillId="0" borderId="6" xfId="2" applyNumberFormat="1" applyFont="1" applyFill="1" applyBorder="1" applyAlignment="1">
      <alignment horizontal="center"/>
    </xf>
    <xf numFmtId="42" fontId="3" fillId="0" borderId="7" xfId="2" applyNumberFormat="1" applyFont="1" applyFill="1" applyBorder="1" applyAlignment="1">
      <alignment horizontal="center"/>
    </xf>
    <xf numFmtId="42" fontId="3" fillId="0" borderId="0" xfId="2" applyNumberFormat="1" applyFont="1" applyFill="1" applyBorder="1"/>
    <xf numFmtId="1" fontId="3" fillId="0" borderId="0" xfId="2" applyNumberFormat="1" applyFont="1" applyFill="1" applyBorder="1" applyAlignment="1">
      <alignment horizontal="center"/>
    </xf>
    <xf numFmtId="164" fontId="3" fillId="0" borderId="3" xfId="2" applyNumberFormat="1" applyFont="1" applyFill="1" applyBorder="1" applyAlignment="1">
      <alignment horizontal="center"/>
    </xf>
    <xf numFmtId="164" fontId="3" fillId="0" borderId="0" xfId="2" applyNumberFormat="1" applyFont="1" applyFill="1" applyBorder="1" applyAlignment="1">
      <alignment horizontal="center"/>
    </xf>
    <xf numFmtId="164" fontId="3" fillId="0" borderId="6" xfId="2" applyNumberFormat="1" applyFont="1" applyFill="1" applyBorder="1" applyAlignment="1">
      <alignment horizontal="center"/>
    </xf>
    <xf numFmtId="164" fontId="3" fillId="0" borderId="7" xfId="2" applyNumberFormat="1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164" fontId="3" fillId="0" borderId="4" xfId="2" applyNumberFormat="1" applyFont="1" applyFill="1" applyBorder="1" applyAlignment="1">
      <alignment horizontal="center"/>
    </xf>
    <xf numFmtId="164" fontId="3" fillId="0" borderId="14" xfId="2" applyNumberFormat="1" applyFont="1" applyFill="1" applyBorder="1" applyAlignment="1">
      <alignment horizontal="center"/>
    </xf>
    <xf numFmtId="164" fontId="3" fillId="0" borderId="13" xfId="2" applyNumberFormat="1" applyFont="1" applyFill="1" applyBorder="1" applyAlignment="1">
      <alignment horizontal="center"/>
    </xf>
    <xf numFmtId="164" fontId="3" fillId="0" borderId="10" xfId="2" applyNumberFormat="1" applyFont="1" applyFill="1" applyBorder="1" applyAlignment="1">
      <alignment horizontal="center"/>
    </xf>
    <xf numFmtId="164" fontId="3" fillId="0" borderId="11" xfId="2" applyNumberFormat="1" applyFont="1" applyFill="1" applyBorder="1" applyAlignment="1">
      <alignment horizontal="center"/>
    </xf>
    <xf numFmtId="164" fontId="3" fillId="0" borderId="12" xfId="2" applyNumberFormat="1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6" xfId="2" applyFont="1" applyFill="1" applyBorder="1" applyAlignment="1">
      <alignment horizontal="center"/>
    </xf>
    <xf numFmtId="0" fontId="3" fillId="0" borderId="7" xfId="2" applyFont="1" applyFill="1" applyBorder="1" applyAlignment="1">
      <alignment horizontal="center"/>
    </xf>
    <xf numFmtId="0" fontId="3" fillId="0" borderId="7" xfId="2" applyFont="1" applyFill="1" applyBorder="1" applyAlignment="1">
      <alignment horizontal="center" vertical="center" wrapText="1"/>
    </xf>
    <xf numFmtId="1" fontId="7" fillId="0" borderId="0" xfId="2" applyNumberFormat="1" applyFont="1" applyFill="1" applyBorder="1" applyAlignment="1"/>
    <xf numFmtId="0" fontId="7" fillId="0" borderId="0" xfId="2" applyFont="1" applyFill="1" applyBorder="1" applyAlignment="1">
      <alignment horizontal="left"/>
    </xf>
    <xf numFmtId="0" fontId="3" fillId="0" borderId="0" xfId="2" applyFont="1" applyFill="1" applyBorder="1" applyAlignment="1">
      <alignment horizontal="left"/>
    </xf>
    <xf numFmtId="164" fontId="10" fillId="0" borderId="3" xfId="5" applyNumberFormat="1" applyFont="1" applyFill="1" applyBorder="1"/>
    <xf numFmtId="164" fontId="10" fillId="0" borderId="6" xfId="5" applyNumberFormat="1" applyFont="1" applyFill="1" applyBorder="1"/>
    <xf numFmtId="164" fontId="10" fillId="0" borderId="7" xfId="5" applyNumberFormat="1" applyFont="1" applyFill="1" applyBorder="1"/>
    <xf numFmtId="164" fontId="10" fillId="0" borderId="0" xfId="5" applyNumberFormat="1" applyFont="1" applyFill="1" applyBorder="1"/>
    <xf numFmtId="164" fontId="3" fillId="0" borderId="10" xfId="5" applyNumberFormat="1" applyFont="1" applyFill="1" applyBorder="1"/>
    <xf numFmtId="164" fontId="3" fillId="0" borderId="0" xfId="5" applyNumberFormat="1" applyFont="1" applyFill="1" applyBorder="1" applyAlignment="1">
      <alignment horizontal="left"/>
    </xf>
    <xf numFmtId="1" fontId="3" fillId="0" borderId="0" xfId="2" quotePrefix="1" applyNumberFormat="1" applyFont="1" applyFill="1" applyBorder="1" applyAlignment="1">
      <alignment horizontal="left"/>
    </xf>
    <xf numFmtId="0" fontId="3" fillId="0" borderId="0" xfId="2" quotePrefix="1" applyFont="1" applyFill="1" applyBorder="1" applyAlignment="1">
      <alignment horizontal="left"/>
    </xf>
    <xf numFmtId="164" fontId="3" fillId="0" borderId="10" xfId="5" applyNumberFormat="1" applyFont="1" applyFill="1" applyBorder="1" applyAlignment="1">
      <alignment horizontal="left"/>
    </xf>
    <xf numFmtId="164" fontId="3" fillId="0" borderId="11" xfId="5" applyNumberFormat="1" applyFont="1" applyFill="1" applyBorder="1" applyAlignment="1">
      <alignment horizontal="left"/>
    </xf>
    <xf numFmtId="164" fontId="3" fillId="0" borderId="12" xfId="5" applyNumberFormat="1" applyFont="1" applyFill="1" applyBorder="1" applyAlignment="1">
      <alignment horizontal="left"/>
    </xf>
    <xf numFmtId="166" fontId="7" fillId="0" borderId="0" xfId="6" quotePrefix="1" applyNumberFormat="1" applyFont="1" applyFill="1" applyBorder="1" applyAlignment="1">
      <alignment horizontal="left"/>
    </xf>
    <xf numFmtId="164" fontId="3" fillId="0" borderId="3" xfId="5" applyNumberFormat="1" applyFont="1" applyFill="1" applyBorder="1" applyAlignment="1">
      <alignment horizontal="left"/>
    </xf>
    <xf numFmtId="164" fontId="3" fillId="0" borderId="6" xfId="5" applyNumberFormat="1" applyFont="1" applyFill="1" applyBorder="1" applyAlignment="1">
      <alignment horizontal="left"/>
    </xf>
    <xf numFmtId="164" fontId="3" fillId="0" borderId="7" xfId="5" applyNumberFormat="1" applyFont="1" applyFill="1" applyBorder="1" applyAlignment="1">
      <alignment horizontal="left"/>
    </xf>
    <xf numFmtId="166" fontId="3" fillId="0" borderId="0" xfId="6" quotePrefix="1" applyNumberFormat="1" applyFont="1" applyFill="1" applyBorder="1" applyAlignment="1">
      <alignment horizontal="left"/>
    </xf>
    <xf numFmtId="164" fontId="10" fillId="0" borderId="3" xfId="5" applyNumberFormat="1" applyFont="1" applyFill="1" applyBorder="1" applyAlignment="1">
      <alignment horizontal="left"/>
    </xf>
    <xf numFmtId="164" fontId="10" fillId="0" borderId="6" xfId="5" applyNumberFormat="1" applyFont="1" applyFill="1" applyBorder="1" applyAlignment="1">
      <alignment horizontal="left"/>
    </xf>
    <xf numFmtId="164" fontId="10" fillId="0" borderId="7" xfId="5" applyNumberFormat="1" applyFont="1" applyFill="1" applyBorder="1" applyAlignment="1">
      <alignment horizontal="left"/>
    </xf>
    <xf numFmtId="164" fontId="3" fillId="0" borderId="3" xfId="5" applyNumberFormat="1" applyFont="1" applyFill="1" applyBorder="1" applyAlignment="1">
      <alignment horizontal="center"/>
    </xf>
    <xf numFmtId="164" fontId="3" fillId="0" borderId="0" xfId="5" applyNumberFormat="1" applyFont="1" applyFill="1" applyBorder="1" applyAlignment="1">
      <alignment horizontal="center"/>
    </xf>
    <xf numFmtId="164" fontId="3" fillId="0" borderId="7" xfId="5" applyNumberFormat="1" applyFont="1" applyFill="1" applyBorder="1" applyAlignment="1">
      <alignment horizontal="center"/>
    </xf>
    <xf numFmtId="166" fontId="3" fillId="0" borderId="3" xfId="6" applyNumberFormat="1" applyFont="1" applyFill="1" applyBorder="1" applyAlignment="1">
      <alignment horizontal="left"/>
    </xf>
    <xf numFmtId="166" fontId="3" fillId="0" borderId="6" xfId="6" applyNumberFormat="1" applyFont="1" applyFill="1" applyBorder="1" applyAlignment="1">
      <alignment horizontal="left"/>
    </xf>
    <xf numFmtId="166" fontId="3" fillId="0" borderId="7" xfId="6" applyNumberFormat="1" applyFont="1" applyFill="1" applyBorder="1" applyAlignment="1">
      <alignment horizontal="left"/>
    </xf>
    <xf numFmtId="0" fontId="3" fillId="0" borderId="14" xfId="2" applyFont="1" applyFill="1" applyBorder="1"/>
    <xf numFmtId="0" fontId="3" fillId="0" borderId="5" xfId="2" applyFont="1" applyFill="1" applyBorder="1"/>
    <xf numFmtId="166" fontId="3" fillId="0" borderId="13" xfId="6" applyNumberFormat="1" applyFont="1" applyFill="1" applyBorder="1" applyAlignment="1">
      <alignment horizontal="left"/>
    </xf>
    <xf numFmtId="164" fontId="10" fillId="0" borderId="4" xfId="5" applyNumberFormat="1" applyFont="1" applyFill="1" applyBorder="1"/>
    <xf numFmtId="164" fontId="10" fillId="0" borderId="14" xfId="5" applyNumberFormat="1" applyFont="1" applyFill="1" applyBorder="1"/>
    <xf numFmtId="164" fontId="10" fillId="0" borderId="13" xfId="5" applyNumberFormat="1" applyFont="1" applyFill="1" applyBorder="1"/>
    <xf numFmtId="0" fontId="12" fillId="0" borderId="0" xfId="0" applyFont="1" applyFill="1" applyBorder="1" applyAlignment="1">
      <alignment horizontal="left"/>
    </xf>
    <xf numFmtId="0" fontId="13" fillId="0" borderId="0" xfId="0" applyFont="1" applyFill="1" applyBorder="1" applyAlignment="1"/>
    <xf numFmtId="0" fontId="12" fillId="0" borderId="0" xfId="2" applyFont="1" applyFill="1" applyBorder="1" applyAlignment="1"/>
    <xf numFmtId="0" fontId="13" fillId="0" borderId="0" xfId="2" applyFont="1" applyFill="1" applyBorder="1" applyAlignment="1"/>
    <xf numFmtId="0" fontId="7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164" fontId="7" fillId="4" borderId="1" xfId="1" applyNumberFormat="1" applyFont="1" applyFill="1" applyBorder="1" applyAlignment="1">
      <alignment horizontal="center"/>
    </xf>
    <xf numFmtId="164" fontId="7" fillId="4" borderId="3" xfId="1" applyNumberFormat="1" applyFont="1" applyFill="1" applyBorder="1" applyAlignment="1">
      <alignment horizontal="center"/>
    </xf>
    <xf numFmtId="0" fontId="7" fillId="5" borderId="1" xfId="2" applyFont="1" applyFill="1" applyBorder="1" applyAlignment="1">
      <alignment horizontal="center"/>
    </xf>
    <xf numFmtId="0" fontId="7" fillId="5" borderId="3" xfId="2" applyFont="1" applyFill="1" applyBorder="1" applyAlignment="1">
      <alignment horizontal="center"/>
    </xf>
    <xf numFmtId="0" fontId="7" fillId="5" borderId="4" xfId="2" applyFont="1" applyFill="1" applyBorder="1" applyAlignment="1">
      <alignment horizontal="center"/>
    </xf>
    <xf numFmtId="0" fontId="2" fillId="5" borderId="1" xfId="2" applyFont="1" applyFill="1" applyBorder="1" applyAlignment="1">
      <alignment horizontal="center"/>
    </xf>
    <xf numFmtId="0" fontId="2" fillId="5" borderId="3" xfId="2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5" borderId="1" xfId="2" applyFont="1" applyFill="1" applyBorder="1" applyAlignment="1">
      <alignment horizontal="center" vertical="center" wrapText="1"/>
    </xf>
    <xf numFmtId="0" fontId="7" fillId="5" borderId="3" xfId="2" applyFont="1" applyFill="1" applyBorder="1" applyAlignment="1">
      <alignment horizontal="center" vertical="center" wrapText="1"/>
    </xf>
    <xf numFmtId="0" fontId="7" fillId="5" borderId="4" xfId="2" applyFont="1" applyFill="1" applyBorder="1" applyAlignment="1">
      <alignment horizontal="center" vertical="center" wrapText="1"/>
    </xf>
    <xf numFmtId="0" fontId="2" fillId="5" borderId="3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37" fontId="7" fillId="6" borderId="18" xfId="2" applyNumberFormat="1" applyFont="1" applyFill="1" applyBorder="1" applyAlignment="1">
      <alignment horizontal="center" vertical="center" wrapText="1"/>
    </xf>
    <xf numFmtId="37" fontId="7" fillId="6" borderId="19" xfId="2" applyNumberFormat="1" applyFont="1" applyFill="1" applyBorder="1" applyAlignment="1">
      <alignment horizontal="center" vertical="center" wrapText="1"/>
    </xf>
    <xf numFmtId="37" fontId="7" fillId="6" borderId="20" xfId="2" applyNumberFormat="1" applyFont="1" applyFill="1" applyBorder="1" applyAlignment="1">
      <alignment horizontal="center" vertical="center" wrapText="1"/>
    </xf>
    <xf numFmtId="37" fontId="7" fillId="6" borderId="21" xfId="2" applyNumberFormat="1" applyFont="1" applyFill="1" applyBorder="1" applyAlignment="1">
      <alignment horizontal="center" vertical="center" wrapText="1"/>
    </xf>
    <xf numFmtId="37" fontId="7" fillId="6" borderId="22" xfId="2" applyNumberFormat="1" applyFont="1" applyFill="1" applyBorder="1" applyAlignment="1">
      <alignment horizontal="center" vertical="center" wrapText="1"/>
    </xf>
    <xf numFmtId="37" fontId="7" fillId="6" borderId="23" xfId="2" applyNumberFormat="1" applyFont="1" applyFill="1" applyBorder="1" applyAlignment="1">
      <alignment horizontal="center" vertical="center" wrapText="1"/>
    </xf>
    <xf numFmtId="37" fontId="7" fillId="7" borderId="18" xfId="2" applyNumberFormat="1" applyFont="1" applyFill="1" applyBorder="1" applyAlignment="1">
      <alignment horizontal="center" vertical="center" wrapText="1"/>
    </xf>
    <xf numFmtId="37" fontId="7" fillId="7" borderId="19" xfId="2" applyNumberFormat="1" applyFont="1" applyFill="1" applyBorder="1" applyAlignment="1">
      <alignment horizontal="center" vertical="center" wrapText="1"/>
    </xf>
    <xf numFmtId="37" fontId="7" fillId="7" borderId="20" xfId="2" applyNumberFormat="1" applyFont="1" applyFill="1" applyBorder="1" applyAlignment="1">
      <alignment horizontal="center" vertical="center" wrapText="1"/>
    </xf>
    <xf numFmtId="37" fontId="7" fillId="7" borderId="21" xfId="2" applyNumberFormat="1" applyFont="1" applyFill="1" applyBorder="1" applyAlignment="1">
      <alignment horizontal="center" vertical="center" wrapText="1"/>
    </xf>
    <xf numFmtId="37" fontId="7" fillId="7" borderId="22" xfId="2" applyNumberFormat="1" applyFont="1" applyFill="1" applyBorder="1" applyAlignment="1">
      <alignment horizontal="center" vertical="center" wrapText="1"/>
    </xf>
    <xf numFmtId="37" fontId="7" fillId="7" borderId="23" xfId="2" applyNumberFormat="1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7" fillId="3" borderId="3" xfId="2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center" vertical="center" wrapText="1"/>
    </xf>
  </cellXfs>
  <cellStyles count="9">
    <cellStyle name="Comma" xfId="1" builtinId="3"/>
    <cellStyle name="Comma 2" xfId="5"/>
    <cellStyle name="Comma 3" xfId="4"/>
    <cellStyle name="Currency 2" xfId="6"/>
    <cellStyle name="Currency 3" xfId="3"/>
    <cellStyle name="Normal" xfId="0" builtinId="0"/>
    <cellStyle name="Normal 2" xfId="2"/>
    <cellStyle name="Normal_Data 6'96_1" xfId="7"/>
    <cellStyle name="Normal_Data 6'96_1_TDS 'Q4 2005_linked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DS Corporate Template">
  <a:themeElements>
    <a:clrScheme name="Custom 1">
      <a:dk1>
        <a:srgbClr val="63666A"/>
      </a:dk1>
      <a:lt1>
        <a:sysClr val="window" lastClr="FFFFFF"/>
      </a:lt1>
      <a:dk2>
        <a:srgbClr val="000000"/>
      </a:dk2>
      <a:lt2>
        <a:srgbClr val="B7DD79"/>
      </a:lt2>
      <a:accent1>
        <a:srgbClr val="0075C5"/>
      </a:accent1>
      <a:accent2>
        <a:srgbClr val="53CB42"/>
      </a:accent2>
      <a:accent3>
        <a:srgbClr val="002D72"/>
      </a:accent3>
      <a:accent4>
        <a:srgbClr val="CC8A00"/>
      </a:accent4>
      <a:accent5>
        <a:srgbClr val="5C068C"/>
      </a:accent5>
      <a:accent6>
        <a:srgbClr val="8BB8E8"/>
      </a:accent6>
      <a:hlink>
        <a:srgbClr val="00FFFF"/>
      </a:hlink>
      <a:folHlink>
        <a:srgbClr val="53CB42"/>
      </a:folHlink>
    </a:clrScheme>
    <a:fontScheme name="TDS Corporate Theme Fonts">
      <a:majorFont>
        <a:latin typeface="Verdan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Verdan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B2:DF86"/>
  <sheetViews>
    <sheetView tabSelected="1" workbookViewId="0">
      <pane xSplit="5" ySplit="9" topLeftCell="CW10" activePane="bottomRight" state="frozen"/>
      <selection pane="topRight" activeCell="F1" sqref="F1"/>
      <selection pane="bottomLeft" activeCell="A10" sqref="A10"/>
      <selection pane="bottomRight" activeCell="F10" sqref="F10"/>
    </sheetView>
  </sheetViews>
  <sheetFormatPr defaultRowHeight="12.75"/>
  <cols>
    <col min="1" max="4" width="2.7109375" customWidth="1"/>
    <col min="5" max="5" width="68.140625" customWidth="1"/>
    <col min="6" max="6" width="19.140625" bestFit="1" customWidth="1"/>
    <col min="7" max="7" width="2.5703125" customWidth="1"/>
    <col min="8" max="8" width="19.140625" bestFit="1" customWidth="1"/>
    <col min="9" max="9" width="2.5703125" customWidth="1"/>
    <col min="10" max="10" width="19.140625" bestFit="1" customWidth="1"/>
    <col min="11" max="11" width="2.5703125" customWidth="1"/>
    <col min="12" max="12" width="15.42578125" bestFit="1" customWidth="1"/>
    <col min="13" max="13" width="2.5703125" customWidth="1"/>
    <col min="14" max="14" width="15.42578125" bestFit="1" customWidth="1"/>
    <col min="15" max="15" width="2.5703125" customWidth="1"/>
    <col min="16" max="16" width="13.42578125" bestFit="1" customWidth="1"/>
    <col min="17" max="17" width="2.5703125" customWidth="1"/>
    <col min="18" max="18" width="15.42578125" bestFit="1" customWidth="1"/>
    <col min="19" max="19" width="2.5703125" customWidth="1"/>
    <col min="20" max="20" width="14.140625" bestFit="1" customWidth="1"/>
    <col min="21" max="21" width="2.5703125" customWidth="1"/>
    <col min="22" max="22" width="15.42578125" bestFit="1" customWidth="1"/>
    <col min="23" max="23" width="2.5703125" customWidth="1"/>
    <col min="24" max="24" width="19.140625" bestFit="1" customWidth="1"/>
    <col min="25" max="25" width="2.5703125" customWidth="1"/>
    <col min="26" max="26" width="15.42578125" bestFit="1" customWidth="1"/>
    <col min="27" max="27" width="2.5703125" customWidth="1"/>
    <col min="28" max="28" width="15.42578125" bestFit="1" customWidth="1"/>
    <col min="29" max="29" width="2.5703125" customWidth="1"/>
    <col min="30" max="30" width="13.42578125" bestFit="1" customWidth="1"/>
    <col min="31" max="31" width="2.5703125" customWidth="1"/>
    <col min="32" max="32" width="15.42578125" bestFit="1" customWidth="1"/>
    <col min="33" max="33" width="2.5703125" customWidth="1"/>
    <col min="34" max="34" width="14.140625" bestFit="1" customWidth="1"/>
    <col min="35" max="35" width="2.5703125" customWidth="1"/>
    <col min="36" max="36" width="15.42578125" bestFit="1" customWidth="1"/>
    <col min="37" max="37" width="2.5703125" customWidth="1"/>
    <col min="38" max="38" width="19.140625" bestFit="1" customWidth="1"/>
    <col min="39" max="39" width="2.5703125" customWidth="1"/>
    <col min="40" max="40" width="15.42578125" bestFit="1" customWidth="1"/>
    <col min="41" max="41" width="2.5703125" customWidth="1"/>
    <col min="42" max="42" width="15.42578125" bestFit="1" customWidth="1"/>
    <col min="43" max="43" width="2.5703125" customWidth="1"/>
    <col min="44" max="44" width="13.42578125" bestFit="1" customWidth="1"/>
    <col min="45" max="45" width="2.5703125" customWidth="1"/>
    <col min="46" max="46" width="15.42578125" bestFit="1" customWidth="1"/>
    <col min="47" max="47" width="2.5703125" customWidth="1"/>
    <col min="48" max="48" width="14.140625" bestFit="1" customWidth="1"/>
    <col min="49" max="49" width="2.5703125" customWidth="1"/>
    <col min="50" max="50" width="15.42578125" bestFit="1" customWidth="1"/>
    <col min="51" max="51" width="2.5703125" customWidth="1"/>
    <col min="52" max="52" width="19.140625" bestFit="1" customWidth="1"/>
    <col min="53" max="53" width="2.5703125" customWidth="1"/>
    <col min="54" max="54" width="15.42578125" bestFit="1" customWidth="1"/>
    <col min="55" max="55" width="2.5703125" customWidth="1"/>
    <col min="56" max="56" width="15.42578125" bestFit="1" customWidth="1"/>
    <col min="57" max="57" width="2.5703125" customWidth="1"/>
    <col min="58" max="58" width="13.42578125" bestFit="1" customWidth="1"/>
    <col min="59" max="59" width="2.5703125" customWidth="1"/>
    <col min="60" max="60" width="15.42578125" bestFit="1" customWidth="1"/>
    <col min="61" max="61" width="2.5703125" customWidth="1"/>
    <col min="62" max="62" width="14.140625" bestFit="1" customWidth="1"/>
    <col min="63" max="63" width="2.5703125" customWidth="1"/>
    <col min="64" max="64" width="15.42578125" bestFit="1" customWidth="1"/>
    <col min="65" max="65" width="2.5703125" customWidth="1"/>
    <col min="66" max="66" width="19.140625" bestFit="1" customWidth="1"/>
    <col min="67" max="67" width="2.5703125" customWidth="1"/>
    <col min="68" max="68" width="15.42578125" bestFit="1" customWidth="1"/>
    <col min="69" max="69" width="2.5703125" customWidth="1"/>
    <col min="70" max="70" width="17.5703125" bestFit="1" customWidth="1"/>
    <col min="71" max="71" width="2.5703125" customWidth="1"/>
    <col min="72" max="72" width="13.42578125" bestFit="1" customWidth="1"/>
    <col min="73" max="73" width="2.5703125" customWidth="1"/>
    <col min="74" max="74" width="17.5703125" bestFit="1" customWidth="1"/>
    <col min="75" max="75" width="2.5703125" customWidth="1"/>
    <col min="76" max="76" width="14.140625" bestFit="1" customWidth="1"/>
    <col min="77" max="77" width="2.5703125" customWidth="1"/>
    <col min="78" max="78" width="15.42578125" bestFit="1" customWidth="1"/>
    <col min="79" max="79" width="2.5703125" customWidth="1"/>
    <col min="80" max="80" width="19.140625" bestFit="1" customWidth="1"/>
    <col min="81" max="81" width="2.5703125" customWidth="1"/>
    <col min="82" max="82" width="15.42578125" bestFit="1" customWidth="1"/>
    <col min="83" max="83" width="2.5703125" customWidth="1"/>
    <col min="84" max="84" width="17.5703125" bestFit="1" customWidth="1"/>
    <col min="85" max="85" width="2.5703125" customWidth="1"/>
    <col min="86" max="86" width="13.42578125" bestFit="1" customWidth="1"/>
    <col min="87" max="87" width="2.5703125" customWidth="1"/>
    <col min="88" max="88" width="17.5703125" bestFit="1" customWidth="1"/>
    <col min="89" max="89" width="2.5703125" customWidth="1"/>
    <col min="90" max="90" width="14.140625" bestFit="1" customWidth="1"/>
    <col min="91" max="91" width="2.5703125" customWidth="1"/>
    <col min="92" max="92" width="15.42578125" bestFit="1" customWidth="1"/>
    <col min="93" max="93" width="2.5703125" customWidth="1"/>
    <col min="94" max="94" width="19.140625" bestFit="1" customWidth="1"/>
    <col min="95" max="95" width="2.5703125" customWidth="1"/>
    <col min="96" max="96" width="15.42578125" bestFit="1" customWidth="1"/>
    <col min="97" max="97" width="2.5703125" customWidth="1"/>
    <col min="98" max="98" width="17.5703125" bestFit="1" customWidth="1"/>
    <col min="99" max="99" width="2.5703125" customWidth="1"/>
    <col min="100" max="100" width="13.42578125" bestFit="1" customWidth="1"/>
    <col min="101" max="101" width="2.5703125" customWidth="1"/>
    <col min="102" max="102" width="17.5703125" bestFit="1" customWidth="1"/>
    <col min="103" max="103" width="2.5703125" customWidth="1"/>
    <col min="104" max="104" width="14.140625" bestFit="1" customWidth="1"/>
    <col min="105" max="105" width="2.5703125" customWidth="1"/>
    <col min="106" max="106" width="17.5703125" bestFit="1" customWidth="1"/>
    <col min="107" max="107" width="2.5703125" customWidth="1"/>
    <col min="108" max="108" width="19.140625" bestFit="1" customWidth="1"/>
    <col min="109" max="109" width="2.5703125" customWidth="1"/>
    <col min="110" max="110" width="15.42578125" bestFit="1" customWidth="1"/>
  </cols>
  <sheetData>
    <row r="2" spans="2:110" ht="25.5">
      <c r="B2" s="355" t="s">
        <v>113</v>
      </c>
      <c r="C2" s="2"/>
      <c r="D2" s="2"/>
      <c r="E2" s="2"/>
      <c r="F2" s="2"/>
      <c r="G2" s="2"/>
      <c r="H2" s="2"/>
      <c r="I2" s="3"/>
      <c r="J2" s="3"/>
      <c r="K2" s="3"/>
      <c r="L2" s="4"/>
      <c r="M2" s="4"/>
      <c r="N2" s="4"/>
      <c r="O2" s="4"/>
      <c r="P2" s="1"/>
      <c r="Q2" s="4"/>
      <c r="R2" s="1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1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1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1"/>
      <c r="BO2" s="4"/>
      <c r="BP2" s="4"/>
      <c r="BQ2" s="4"/>
      <c r="BR2" s="5"/>
      <c r="BS2" s="4"/>
      <c r="BT2" s="4"/>
      <c r="BU2" s="4"/>
      <c r="BV2" s="5"/>
      <c r="BW2" s="4"/>
      <c r="BX2" s="4"/>
      <c r="BY2" s="4"/>
      <c r="BZ2" s="5"/>
      <c r="CA2" s="4"/>
      <c r="CB2" s="4"/>
      <c r="CC2" s="4"/>
      <c r="CD2" s="4"/>
      <c r="CE2" s="4"/>
      <c r="CF2" s="5"/>
      <c r="CG2" s="4"/>
      <c r="CH2" s="4"/>
      <c r="CI2" s="4"/>
      <c r="CJ2" s="5"/>
      <c r="CK2" s="4"/>
      <c r="CL2" s="4"/>
      <c r="CM2" s="4"/>
      <c r="CN2" s="5"/>
      <c r="CO2" s="4"/>
      <c r="CP2" s="4"/>
      <c r="CQ2" s="4"/>
      <c r="CR2" s="4"/>
      <c r="CS2" s="4"/>
      <c r="CT2" s="5"/>
      <c r="CU2" s="4"/>
      <c r="CV2" s="4"/>
      <c r="CW2" s="4"/>
      <c r="CX2" s="5"/>
      <c r="CY2" s="4"/>
      <c r="CZ2" s="4"/>
      <c r="DA2" s="4"/>
      <c r="DB2" s="5"/>
      <c r="DC2" s="4"/>
      <c r="DD2" s="4"/>
      <c r="DE2" s="4"/>
      <c r="DF2" s="4"/>
    </row>
    <row r="3" spans="2:110" ht="15.75">
      <c r="B3" s="356" t="s">
        <v>0</v>
      </c>
      <c r="C3" s="6"/>
      <c r="D3" s="6"/>
      <c r="E3" s="6"/>
      <c r="F3" s="7"/>
      <c r="G3" s="7"/>
      <c r="H3" s="7"/>
      <c r="I3" s="3"/>
      <c r="J3" s="3"/>
      <c r="K3" s="3"/>
      <c r="L3" s="4"/>
      <c r="M3" s="4"/>
      <c r="N3" s="4"/>
      <c r="O3" s="4"/>
      <c r="P3" s="6"/>
      <c r="Q3" s="4"/>
      <c r="R3" s="6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6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6"/>
      <c r="BA3" s="4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9"/>
      <c r="BQ3" s="4"/>
      <c r="BR3" s="10"/>
      <c r="BS3" s="9"/>
      <c r="BT3" s="9"/>
      <c r="BU3" s="4"/>
      <c r="BV3" s="10"/>
      <c r="BW3" s="9"/>
      <c r="BX3" s="9"/>
      <c r="BY3" s="4"/>
      <c r="BZ3" s="10"/>
      <c r="CA3" s="9"/>
      <c r="CB3" s="9"/>
      <c r="CC3" s="8"/>
      <c r="CD3" s="9"/>
      <c r="CE3" s="4"/>
      <c r="CF3" s="10"/>
      <c r="CG3" s="9"/>
      <c r="CH3" s="9"/>
      <c r="CI3" s="4"/>
      <c r="CJ3" s="10"/>
      <c r="CK3" s="9"/>
      <c r="CL3" s="9"/>
      <c r="CM3" s="4"/>
      <c r="CN3" s="10"/>
      <c r="CO3" s="9"/>
      <c r="CP3" s="9"/>
      <c r="CQ3" s="8"/>
      <c r="CR3" s="9"/>
      <c r="CS3" s="4"/>
      <c r="CT3" s="10"/>
      <c r="CU3" s="9"/>
      <c r="CV3" s="9"/>
      <c r="CW3" s="4"/>
      <c r="CX3" s="10"/>
      <c r="CY3" s="9"/>
      <c r="CZ3" s="9"/>
      <c r="DA3" s="4"/>
      <c r="DB3" s="10"/>
      <c r="DC3" s="9"/>
      <c r="DD3" s="9"/>
      <c r="DE3" s="8"/>
      <c r="DF3" s="9"/>
    </row>
    <row r="4" spans="2:110">
      <c r="B4" s="7" t="s">
        <v>1</v>
      </c>
      <c r="C4" s="7"/>
      <c r="D4" s="7"/>
      <c r="E4" s="7"/>
      <c r="F4" s="7"/>
      <c r="G4" s="7"/>
      <c r="H4" s="7"/>
      <c r="I4" s="3"/>
      <c r="J4" s="3"/>
      <c r="K4" s="3"/>
      <c r="L4" s="4"/>
      <c r="M4" s="4"/>
      <c r="N4" s="4"/>
      <c r="O4" s="4"/>
      <c r="P4" s="7"/>
      <c r="Q4" s="4"/>
      <c r="R4" s="7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7"/>
      <c r="AK4" s="4"/>
      <c r="AL4" s="4"/>
      <c r="AM4" s="4"/>
      <c r="AN4" s="4"/>
      <c r="AO4" s="4"/>
      <c r="AP4" s="2"/>
      <c r="AQ4" s="2"/>
      <c r="AR4" s="2"/>
      <c r="AS4" s="2"/>
      <c r="AT4" s="4"/>
      <c r="AU4" s="4"/>
      <c r="AV4" s="4"/>
      <c r="AW4" s="4"/>
      <c r="AX4" s="4"/>
      <c r="AY4" s="4"/>
      <c r="AZ4" s="7"/>
      <c r="BA4" s="4"/>
      <c r="BB4" s="4"/>
      <c r="BC4" s="4"/>
      <c r="BD4" s="11"/>
      <c r="BE4" s="2"/>
      <c r="BF4" s="2"/>
      <c r="BG4" s="4"/>
      <c r="BH4" s="4"/>
      <c r="BI4" s="4"/>
      <c r="BJ4" s="12"/>
      <c r="BK4" s="4"/>
      <c r="BL4" s="4"/>
      <c r="BM4" s="4"/>
      <c r="BN4" s="7"/>
      <c r="BO4" s="4"/>
      <c r="BP4" s="4"/>
      <c r="BQ4" s="4"/>
      <c r="BR4" s="13"/>
      <c r="BS4" s="2"/>
      <c r="BT4" s="2"/>
      <c r="BU4" s="4"/>
      <c r="BV4" s="13"/>
      <c r="BW4" s="2"/>
      <c r="BX4" s="2"/>
      <c r="BY4" s="4"/>
      <c r="BZ4" s="13"/>
      <c r="CA4" s="2"/>
      <c r="CB4" s="2"/>
      <c r="CC4" s="4"/>
      <c r="CD4" s="4"/>
      <c r="CE4" s="4"/>
      <c r="CF4" s="13"/>
      <c r="CG4" s="2"/>
      <c r="CH4" s="2"/>
      <c r="CI4" s="4"/>
      <c r="CJ4" s="13"/>
      <c r="CK4" s="2"/>
      <c r="CL4" s="2"/>
      <c r="CM4" s="4"/>
      <c r="CN4" s="13"/>
      <c r="CO4" s="2"/>
      <c r="CP4" s="2"/>
      <c r="CQ4" s="4"/>
      <c r="CR4" s="4"/>
      <c r="CS4" s="4"/>
      <c r="CT4" s="13"/>
      <c r="CU4" s="2"/>
      <c r="CV4" s="2"/>
      <c r="CW4" s="4"/>
      <c r="CX4" s="13"/>
      <c r="CY4" s="2"/>
      <c r="CZ4" s="2"/>
      <c r="DA4" s="4"/>
      <c r="DB4" s="13"/>
      <c r="DC4" s="2"/>
      <c r="DD4" s="2"/>
      <c r="DE4" s="4"/>
      <c r="DF4" s="4"/>
    </row>
    <row r="5" spans="2:110">
      <c r="B5" s="14"/>
      <c r="C5" s="7"/>
      <c r="D5" s="7"/>
      <c r="E5" s="7"/>
      <c r="F5" s="7"/>
      <c r="G5" s="7"/>
      <c r="H5" s="7"/>
      <c r="I5" s="3"/>
      <c r="J5" s="3"/>
      <c r="K5" s="3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5"/>
      <c r="BS5" s="4"/>
      <c r="BT5" s="4"/>
      <c r="BU5" s="4"/>
      <c r="BV5" s="5"/>
      <c r="BW5" s="4"/>
      <c r="BX5" s="4"/>
      <c r="BY5" s="4"/>
      <c r="BZ5" s="5"/>
      <c r="CA5" s="4"/>
      <c r="CB5" s="4"/>
      <c r="CC5" s="4"/>
      <c r="CD5" s="4"/>
      <c r="CE5" s="4"/>
      <c r="CF5" s="5"/>
      <c r="CG5" s="4"/>
      <c r="CH5" s="4"/>
      <c r="CI5" s="4"/>
      <c r="CJ5" s="5"/>
      <c r="CK5" s="4"/>
      <c r="CL5" s="4"/>
      <c r="CM5" s="4"/>
      <c r="CN5" s="5"/>
      <c r="CO5" s="4"/>
      <c r="CP5" s="4"/>
      <c r="CQ5" s="4"/>
      <c r="CR5" s="4"/>
      <c r="CS5" s="4"/>
      <c r="CT5" s="5"/>
      <c r="CU5" s="4"/>
      <c r="CV5" s="4"/>
      <c r="CW5" s="4"/>
      <c r="CX5" s="5"/>
      <c r="CY5" s="4"/>
      <c r="CZ5" s="4"/>
      <c r="DA5" s="4"/>
      <c r="DB5" s="5"/>
      <c r="DC5" s="4"/>
      <c r="DD5" s="4"/>
      <c r="DE5" s="4"/>
      <c r="DF5" s="4"/>
    </row>
    <row r="6" spans="2:110">
      <c r="B6" s="6"/>
      <c r="C6" s="6"/>
      <c r="D6" s="6"/>
      <c r="E6" s="6"/>
      <c r="F6" s="371" t="s">
        <v>2</v>
      </c>
      <c r="G6" s="15"/>
      <c r="H6" s="371" t="s">
        <v>3</v>
      </c>
      <c r="I6" s="16"/>
      <c r="J6" s="371" t="s">
        <v>4</v>
      </c>
      <c r="K6" s="16"/>
      <c r="L6" s="359" t="s">
        <v>5</v>
      </c>
      <c r="M6" s="16"/>
      <c r="N6" s="359" t="s">
        <v>5</v>
      </c>
      <c r="O6" s="17"/>
      <c r="P6" s="362" t="s">
        <v>6</v>
      </c>
      <c r="Q6" s="18"/>
      <c r="R6" s="359" t="s">
        <v>5</v>
      </c>
      <c r="S6" s="17"/>
      <c r="T6" s="359" t="s">
        <v>7</v>
      </c>
      <c r="U6" s="16"/>
      <c r="V6" s="359" t="s">
        <v>5</v>
      </c>
      <c r="W6" s="17"/>
      <c r="X6" s="371" t="s">
        <v>8</v>
      </c>
      <c r="Y6" s="16"/>
      <c r="Z6" s="359" t="s">
        <v>5</v>
      </c>
      <c r="AA6" s="16"/>
      <c r="AB6" s="359" t="s">
        <v>5</v>
      </c>
      <c r="AC6" s="17"/>
      <c r="AD6" s="359" t="s">
        <v>6</v>
      </c>
      <c r="AE6" s="16"/>
      <c r="AF6" s="359" t="s">
        <v>5</v>
      </c>
      <c r="AG6" s="17"/>
      <c r="AH6" s="359" t="s">
        <v>7</v>
      </c>
      <c r="AI6" s="19"/>
      <c r="AJ6" s="359" t="s">
        <v>5</v>
      </c>
      <c r="AK6" s="17"/>
      <c r="AL6" s="371" t="s">
        <v>9</v>
      </c>
      <c r="AM6" s="19"/>
      <c r="AN6" s="359" t="s">
        <v>5</v>
      </c>
      <c r="AO6" s="19"/>
      <c r="AP6" s="359" t="s">
        <v>5</v>
      </c>
      <c r="AQ6" s="17"/>
      <c r="AR6" s="359" t="s">
        <v>6</v>
      </c>
      <c r="AS6" s="16"/>
      <c r="AT6" s="359" t="s">
        <v>5</v>
      </c>
      <c r="AU6" s="17"/>
      <c r="AV6" s="359" t="s">
        <v>7</v>
      </c>
      <c r="AW6" s="19"/>
      <c r="AX6" s="359" t="s">
        <v>5</v>
      </c>
      <c r="AY6" s="17"/>
      <c r="AZ6" s="371" t="s">
        <v>10</v>
      </c>
      <c r="BA6" s="19"/>
      <c r="BB6" s="359" t="s">
        <v>5</v>
      </c>
      <c r="BC6" s="19"/>
      <c r="BD6" s="359" t="s">
        <v>5</v>
      </c>
      <c r="BE6" s="17"/>
      <c r="BF6" s="359" t="s">
        <v>6</v>
      </c>
      <c r="BG6" s="19"/>
      <c r="BH6" s="359" t="s">
        <v>5</v>
      </c>
      <c r="BI6" s="17"/>
      <c r="BJ6" s="359" t="s">
        <v>7</v>
      </c>
      <c r="BK6" s="19"/>
      <c r="BL6" s="359" t="s">
        <v>5</v>
      </c>
      <c r="BM6" s="17"/>
      <c r="BN6" s="371" t="s">
        <v>11</v>
      </c>
      <c r="BO6" s="19"/>
      <c r="BP6" s="359" t="s">
        <v>5</v>
      </c>
      <c r="BQ6" s="19"/>
      <c r="BR6" s="364" t="s">
        <v>5</v>
      </c>
      <c r="BS6" s="17"/>
      <c r="BT6" s="359" t="s">
        <v>6</v>
      </c>
      <c r="BU6" s="19"/>
      <c r="BV6" s="364" t="s">
        <v>5</v>
      </c>
      <c r="BW6" s="17"/>
      <c r="BX6" s="359" t="s">
        <v>7</v>
      </c>
      <c r="BY6" s="19"/>
      <c r="BZ6" s="359" t="s">
        <v>5</v>
      </c>
      <c r="CA6" s="17"/>
      <c r="CB6" s="371" t="s">
        <v>12</v>
      </c>
      <c r="CC6" s="19"/>
      <c r="CD6" s="359" t="s">
        <v>5</v>
      </c>
      <c r="CE6" s="19"/>
      <c r="CF6" s="364" t="s">
        <v>5</v>
      </c>
      <c r="CG6" s="17"/>
      <c r="CH6" s="359" t="s">
        <v>6</v>
      </c>
      <c r="CI6" s="19"/>
      <c r="CJ6" s="364" t="s">
        <v>5</v>
      </c>
      <c r="CK6" s="17"/>
      <c r="CL6" s="359" t="s">
        <v>7</v>
      </c>
      <c r="CM6" s="19"/>
      <c r="CN6" s="359" t="s">
        <v>5</v>
      </c>
      <c r="CO6" s="17"/>
      <c r="CP6" s="371" t="s">
        <v>13</v>
      </c>
      <c r="CQ6" s="19"/>
      <c r="CR6" s="359" t="s">
        <v>5</v>
      </c>
      <c r="CS6" s="19"/>
      <c r="CT6" s="364" t="s">
        <v>5</v>
      </c>
      <c r="CU6" s="17"/>
      <c r="CV6" s="359" t="s">
        <v>6</v>
      </c>
      <c r="CW6" s="19"/>
      <c r="CX6" s="364" t="s">
        <v>5</v>
      </c>
      <c r="CY6" s="17"/>
      <c r="CZ6" s="359" t="s">
        <v>7</v>
      </c>
      <c r="DA6" s="19"/>
      <c r="DB6" s="364" t="s">
        <v>5</v>
      </c>
      <c r="DC6" s="17"/>
      <c r="DD6" s="371" t="s">
        <v>14</v>
      </c>
      <c r="DE6" s="19"/>
      <c r="DF6" s="359" t="s">
        <v>5</v>
      </c>
    </row>
    <row r="7" spans="2:110">
      <c r="B7" s="15"/>
      <c r="C7" s="15"/>
      <c r="D7" s="15"/>
      <c r="E7" s="15"/>
      <c r="F7" s="372"/>
      <c r="G7" s="15"/>
      <c r="H7" s="372"/>
      <c r="I7" s="16"/>
      <c r="J7" s="372"/>
      <c r="K7" s="16"/>
      <c r="L7" s="360" t="s">
        <v>15</v>
      </c>
      <c r="M7" s="16"/>
      <c r="N7" s="360" t="s">
        <v>15</v>
      </c>
      <c r="O7" s="16"/>
      <c r="P7" s="363" t="s">
        <v>15</v>
      </c>
      <c r="Q7" s="18"/>
      <c r="R7" s="360" t="s">
        <v>15</v>
      </c>
      <c r="S7" s="16"/>
      <c r="T7" s="360" t="s">
        <v>15</v>
      </c>
      <c r="U7" s="16"/>
      <c r="V7" s="360" t="s">
        <v>15</v>
      </c>
      <c r="W7" s="16"/>
      <c r="X7" s="372"/>
      <c r="Y7" s="16"/>
      <c r="Z7" s="360" t="s">
        <v>15</v>
      </c>
      <c r="AA7" s="16"/>
      <c r="AB7" s="360" t="s">
        <v>15</v>
      </c>
      <c r="AC7" s="16"/>
      <c r="AD7" s="360" t="s">
        <v>15</v>
      </c>
      <c r="AE7" s="16"/>
      <c r="AF7" s="360" t="s">
        <v>15</v>
      </c>
      <c r="AG7" s="16"/>
      <c r="AH7" s="360" t="s">
        <v>15</v>
      </c>
      <c r="AI7" s="19"/>
      <c r="AJ7" s="360" t="s">
        <v>15</v>
      </c>
      <c r="AK7" s="16"/>
      <c r="AL7" s="372"/>
      <c r="AM7" s="19"/>
      <c r="AN7" s="360" t="s">
        <v>15</v>
      </c>
      <c r="AO7" s="19"/>
      <c r="AP7" s="360" t="s">
        <v>15</v>
      </c>
      <c r="AQ7" s="16"/>
      <c r="AR7" s="360" t="s">
        <v>15</v>
      </c>
      <c r="AS7" s="16"/>
      <c r="AT7" s="360" t="s">
        <v>15</v>
      </c>
      <c r="AU7" s="16"/>
      <c r="AV7" s="360" t="s">
        <v>15</v>
      </c>
      <c r="AW7" s="19"/>
      <c r="AX7" s="360" t="s">
        <v>15</v>
      </c>
      <c r="AY7" s="16"/>
      <c r="AZ7" s="372"/>
      <c r="BA7" s="19"/>
      <c r="BB7" s="360" t="s">
        <v>15</v>
      </c>
      <c r="BC7" s="19"/>
      <c r="BD7" s="360" t="s">
        <v>15</v>
      </c>
      <c r="BE7" s="16"/>
      <c r="BF7" s="360" t="s">
        <v>15</v>
      </c>
      <c r="BG7" s="19"/>
      <c r="BH7" s="360" t="s">
        <v>15</v>
      </c>
      <c r="BI7" s="16"/>
      <c r="BJ7" s="360" t="s">
        <v>15</v>
      </c>
      <c r="BK7" s="19"/>
      <c r="BL7" s="360" t="s">
        <v>15</v>
      </c>
      <c r="BM7" s="16"/>
      <c r="BN7" s="372"/>
      <c r="BO7" s="19"/>
      <c r="BP7" s="360" t="s">
        <v>15</v>
      </c>
      <c r="BQ7" s="19"/>
      <c r="BR7" s="365" t="s">
        <v>15</v>
      </c>
      <c r="BS7" s="16"/>
      <c r="BT7" s="360" t="s">
        <v>15</v>
      </c>
      <c r="BU7" s="19"/>
      <c r="BV7" s="365" t="s">
        <v>15</v>
      </c>
      <c r="BW7" s="16"/>
      <c r="BX7" s="360" t="s">
        <v>15</v>
      </c>
      <c r="BY7" s="19"/>
      <c r="BZ7" s="360" t="s">
        <v>15</v>
      </c>
      <c r="CA7" s="16"/>
      <c r="CB7" s="372"/>
      <c r="CC7" s="19"/>
      <c r="CD7" s="360" t="s">
        <v>15</v>
      </c>
      <c r="CE7" s="19"/>
      <c r="CF7" s="365" t="s">
        <v>15</v>
      </c>
      <c r="CG7" s="16"/>
      <c r="CH7" s="360" t="s">
        <v>15</v>
      </c>
      <c r="CI7" s="19"/>
      <c r="CJ7" s="365" t="s">
        <v>15</v>
      </c>
      <c r="CK7" s="16"/>
      <c r="CL7" s="360" t="s">
        <v>15</v>
      </c>
      <c r="CM7" s="19"/>
      <c r="CN7" s="360" t="s">
        <v>15</v>
      </c>
      <c r="CO7" s="16"/>
      <c r="CP7" s="372"/>
      <c r="CQ7" s="19"/>
      <c r="CR7" s="360" t="s">
        <v>15</v>
      </c>
      <c r="CS7" s="19"/>
      <c r="CT7" s="365" t="s">
        <v>15</v>
      </c>
      <c r="CU7" s="16"/>
      <c r="CV7" s="360" t="s">
        <v>15</v>
      </c>
      <c r="CW7" s="19"/>
      <c r="CX7" s="365" t="s">
        <v>15</v>
      </c>
      <c r="CY7" s="16"/>
      <c r="CZ7" s="360" t="s">
        <v>15</v>
      </c>
      <c r="DA7" s="19"/>
      <c r="DB7" s="365" t="s">
        <v>15</v>
      </c>
      <c r="DC7" s="16"/>
      <c r="DD7" s="372"/>
      <c r="DE7" s="19"/>
      <c r="DF7" s="360" t="s">
        <v>15</v>
      </c>
    </row>
    <row r="8" spans="2:110">
      <c r="B8" s="20"/>
      <c r="C8" s="21"/>
      <c r="D8" s="21"/>
      <c r="E8" s="21"/>
      <c r="F8" s="372"/>
      <c r="G8" s="16"/>
      <c r="H8" s="372"/>
      <c r="I8" s="16"/>
      <c r="J8" s="372"/>
      <c r="K8" s="16"/>
      <c r="L8" s="360" t="s">
        <v>16</v>
      </c>
      <c r="M8" s="16"/>
      <c r="N8" s="360" t="s">
        <v>17</v>
      </c>
      <c r="O8" s="16"/>
      <c r="P8" s="360" t="s">
        <v>17</v>
      </c>
      <c r="Q8" s="16"/>
      <c r="R8" s="360" t="s">
        <v>18</v>
      </c>
      <c r="S8" s="16"/>
      <c r="T8" s="360" t="s">
        <v>18</v>
      </c>
      <c r="U8" s="16"/>
      <c r="V8" s="360" t="s">
        <v>19</v>
      </c>
      <c r="W8" s="16"/>
      <c r="X8" s="372"/>
      <c r="Y8" s="16"/>
      <c r="Z8" s="360" t="s">
        <v>16</v>
      </c>
      <c r="AA8" s="16"/>
      <c r="AB8" s="360" t="s">
        <v>17</v>
      </c>
      <c r="AC8" s="16"/>
      <c r="AD8" s="360" t="s">
        <v>17</v>
      </c>
      <c r="AE8" s="16"/>
      <c r="AF8" s="360" t="s">
        <v>18</v>
      </c>
      <c r="AG8" s="16"/>
      <c r="AH8" s="360" t="s">
        <v>18</v>
      </c>
      <c r="AI8" s="19"/>
      <c r="AJ8" s="360" t="s">
        <v>20</v>
      </c>
      <c r="AK8" s="16"/>
      <c r="AL8" s="372"/>
      <c r="AM8" s="19"/>
      <c r="AN8" s="360" t="s">
        <v>16</v>
      </c>
      <c r="AO8" s="19"/>
      <c r="AP8" s="360" t="s">
        <v>17</v>
      </c>
      <c r="AQ8" s="16"/>
      <c r="AR8" s="360" t="s">
        <v>17</v>
      </c>
      <c r="AS8" s="16"/>
      <c r="AT8" s="360" t="s">
        <v>18</v>
      </c>
      <c r="AU8" s="16"/>
      <c r="AV8" s="360" t="s">
        <v>18</v>
      </c>
      <c r="AW8" s="19"/>
      <c r="AX8" s="360" t="s">
        <v>20</v>
      </c>
      <c r="AY8" s="16"/>
      <c r="AZ8" s="372"/>
      <c r="BA8" s="19"/>
      <c r="BB8" s="360" t="s">
        <v>16</v>
      </c>
      <c r="BC8" s="19"/>
      <c r="BD8" s="360" t="s">
        <v>17</v>
      </c>
      <c r="BE8" s="16"/>
      <c r="BF8" s="360" t="s">
        <v>17</v>
      </c>
      <c r="BG8" s="19"/>
      <c r="BH8" s="360" t="s">
        <v>18</v>
      </c>
      <c r="BI8" s="16"/>
      <c r="BJ8" s="360" t="s">
        <v>18</v>
      </c>
      <c r="BK8" s="19"/>
      <c r="BL8" s="360" t="s">
        <v>20</v>
      </c>
      <c r="BM8" s="16"/>
      <c r="BN8" s="372"/>
      <c r="BO8" s="19"/>
      <c r="BP8" s="360" t="s">
        <v>16</v>
      </c>
      <c r="BQ8" s="19"/>
      <c r="BR8" s="365" t="s">
        <v>17</v>
      </c>
      <c r="BS8" s="16"/>
      <c r="BT8" s="360" t="s">
        <v>17</v>
      </c>
      <c r="BU8" s="19"/>
      <c r="BV8" s="365" t="s">
        <v>18</v>
      </c>
      <c r="BW8" s="16"/>
      <c r="BX8" s="360" t="s">
        <v>18</v>
      </c>
      <c r="BY8" s="19"/>
      <c r="BZ8" s="360" t="s">
        <v>20</v>
      </c>
      <c r="CA8" s="16"/>
      <c r="CB8" s="372"/>
      <c r="CC8" s="19"/>
      <c r="CD8" s="360" t="s">
        <v>16</v>
      </c>
      <c r="CE8" s="19"/>
      <c r="CF8" s="365" t="s">
        <v>17</v>
      </c>
      <c r="CG8" s="16"/>
      <c r="CH8" s="360" t="s">
        <v>17</v>
      </c>
      <c r="CI8" s="19"/>
      <c r="CJ8" s="365" t="s">
        <v>18</v>
      </c>
      <c r="CK8" s="16"/>
      <c r="CL8" s="360" t="s">
        <v>18</v>
      </c>
      <c r="CM8" s="19"/>
      <c r="CN8" s="360" t="s">
        <v>20</v>
      </c>
      <c r="CO8" s="16"/>
      <c r="CP8" s="372"/>
      <c r="CQ8" s="19"/>
      <c r="CR8" s="360" t="s">
        <v>16</v>
      </c>
      <c r="CS8" s="19"/>
      <c r="CT8" s="365" t="s">
        <v>17</v>
      </c>
      <c r="CU8" s="16"/>
      <c r="CV8" s="360" t="s">
        <v>17</v>
      </c>
      <c r="CW8" s="19"/>
      <c r="CX8" s="365" t="s">
        <v>21</v>
      </c>
      <c r="CY8" s="16"/>
      <c r="CZ8" s="360" t="s">
        <v>21</v>
      </c>
      <c r="DA8" s="19"/>
      <c r="DB8" s="365" t="s">
        <v>22</v>
      </c>
      <c r="DC8" s="16"/>
      <c r="DD8" s="372"/>
      <c r="DE8" s="19"/>
      <c r="DF8" s="360" t="s">
        <v>16</v>
      </c>
    </row>
    <row r="9" spans="2:110">
      <c r="B9" s="21"/>
      <c r="C9" s="21"/>
      <c r="D9" s="21"/>
      <c r="E9" s="21"/>
      <c r="F9" s="373"/>
      <c r="G9" s="16"/>
      <c r="H9" s="373"/>
      <c r="I9" s="16"/>
      <c r="J9" s="373"/>
      <c r="K9" s="16"/>
      <c r="L9" s="361">
        <v>2010</v>
      </c>
      <c r="M9" s="16"/>
      <c r="N9" s="361">
        <v>2010</v>
      </c>
      <c r="O9" s="16"/>
      <c r="P9" s="361">
        <v>2010</v>
      </c>
      <c r="Q9" s="16"/>
      <c r="R9" s="361">
        <v>2010</v>
      </c>
      <c r="S9" s="16"/>
      <c r="T9" s="361">
        <v>2010</v>
      </c>
      <c r="U9" s="16"/>
      <c r="V9" s="361">
        <v>2010</v>
      </c>
      <c r="W9" s="16"/>
      <c r="X9" s="373"/>
      <c r="Y9" s="16"/>
      <c r="Z9" s="361">
        <v>2011</v>
      </c>
      <c r="AA9" s="16"/>
      <c r="AB9" s="361">
        <v>2011</v>
      </c>
      <c r="AC9" s="16"/>
      <c r="AD9" s="361">
        <v>2011</v>
      </c>
      <c r="AE9" s="16"/>
      <c r="AF9" s="361">
        <v>2011</v>
      </c>
      <c r="AG9" s="22"/>
      <c r="AH9" s="361">
        <v>2011</v>
      </c>
      <c r="AI9" s="19"/>
      <c r="AJ9" s="361">
        <v>2011</v>
      </c>
      <c r="AK9" s="22"/>
      <c r="AL9" s="373"/>
      <c r="AM9" s="19"/>
      <c r="AN9" s="361">
        <v>2012</v>
      </c>
      <c r="AO9" s="19"/>
      <c r="AP9" s="361">
        <v>2012</v>
      </c>
      <c r="AQ9" s="16"/>
      <c r="AR9" s="361">
        <v>2012</v>
      </c>
      <c r="AS9" s="16"/>
      <c r="AT9" s="361">
        <v>2012</v>
      </c>
      <c r="AU9" s="22"/>
      <c r="AV9" s="361">
        <v>2012</v>
      </c>
      <c r="AW9" s="19"/>
      <c r="AX9" s="361">
        <v>2012</v>
      </c>
      <c r="AY9" s="22"/>
      <c r="AZ9" s="373"/>
      <c r="BA9" s="19"/>
      <c r="BB9" s="361">
        <v>2013</v>
      </c>
      <c r="BC9" s="19"/>
      <c r="BD9" s="361">
        <v>2013</v>
      </c>
      <c r="BE9" s="16"/>
      <c r="BF9" s="361">
        <v>2013</v>
      </c>
      <c r="BG9" s="19"/>
      <c r="BH9" s="361">
        <v>2013</v>
      </c>
      <c r="BI9" s="22"/>
      <c r="BJ9" s="361">
        <v>2013</v>
      </c>
      <c r="BK9" s="19"/>
      <c r="BL9" s="361">
        <v>2013</v>
      </c>
      <c r="BM9" s="22"/>
      <c r="BN9" s="373"/>
      <c r="BO9" s="19"/>
      <c r="BP9" s="361">
        <v>2014</v>
      </c>
      <c r="BQ9" s="19"/>
      <c r="BR9" s="361">
        <v>2014</v>
      </c>
      <c r="BS9" s="16"/>
      <c r="BT9" s="361">
        <v>2014</v>
      </c>
      <c r="BU9" s="19"/>
      <c r="BV9" s="361">
        <v>2014</v>
      </c>
      <c r="BW9" s="16"/>
      <c r="BX9" s="361">
        <v>2014</v>
      </c>
      <c r="BY9" s="19"/>
      <c r="BZ9" s="361">
        <v>2014</v>
      </c>
      <c r="CA9" s="22"/>
      <c r="CB9" s="373"/>
      <c r="CC9" s="19"/>
      <c r="CD9" s="361">
        <v>2015</v>
      </c>
      <c r="CE9" s="19"/>
      <c r="CF9" s="361">
        <v>2015</v>
      </c>
      <c r="CG9" s="16"/>
      <c r="CH9" s="361">
        <v>2015</v>
      </c>
      <c r="CI9" s="19"/>
      <c r="CJ9" s="361">
        <v>2015</v>
      </c>
      <c r="CK9" s="16"/>
      <c r="CL9" s="361">
        <v>2015</v>
      </c>
      <c r="CM9" s="19"/>
      <c r="CN9" s="361">
        <v>2015</v>
      </c>
      <c r="CO9" s="22"/>
      <c r="CP9" s="373"/>
      <c r="CQ9" s="19"/>
      <c r="CR9" s="361">
        <v>2016</v>
      </c>
      <c r="CS9" s="19"/>
      <c r="CT9" s="361">
        <v>2016</v>
      </c>
      <c r="CU9" s="16"/>
      <c r="CV9" s="361">
        <v>2016</v>
      </c>
      <c r="CW9" s="19"/>
      <c r="CX9" s="361">
        <v>2016</v>
      </c>
      <c r="CY9" s="16"/>
      <c r="CZ9" s="361">
        <v>2016</v>
      </c>
      <c r="DA9" s="19"/>
      <c r="DB9" s="361">
        <v>2016</v>
      </c>
      <c r="DC9" s="16"/>
      <c r="DD9" s="373"/>
      <c r="DE9" s="19"/>
      <c r="DF9" s="361">
        <v>2017</v>
      </c>
    </row>
    <row r="10" spans="2:110">
      <c r="B10" s="21" t="s">
        <v>23</v>
      </c>
      <c r="C10" s="23"/>
      <c r="D10" s="23"/>
      <c r="E10" s="23"/>
      <c r="F10" s="24"/>
      <c r="G10" s="25"/>
      <c r="H10" s="24"/>
      <c r="I10" s="3"/>
      <c r="J10" s="26"/>
      <c r="K10" s="3"/>
      <c r="L10" s="27"/>
      <c r="M10" s="4"/>
      <c r="N10" s="28"/>
      <c r="O10" s="4"/>
      <c r="P10" s="29"/>
      <c r="Q10" s="4"/>
      <c r="R10" s="28"/>
      <c r="S10" s="4"/>
      <c r="T10" s="29"/>
      <c r="U10" s="4"/>
      <c r="V10" s="28"/>
      <c r="W10" s="4"/>
      <c r="X10" s="29"/>
      <c r="Y10" s="4"/>
      <c r="Z10" s="27"/>
      <c r="AA10" s="4"/>
      <c r="AB10" s="28"/>
      <c r="AC10" s="4"/>
      <c r="AD10" s="29"/>
      <c r="AE10" s="4"/>
      <c r="AF10" s="28"/>
      <c r="AG10" s="4"/>
      <c r="AH10" s="29"/>
      <c r="AI10" s="4"/>
      <c r="AJ10" s="28"/>
      <c r="AK10" s="4"/>
      <c r="AL10" s="29"/>
      <c r="AM10" s="4"/>
      <c r="AN10" s="27"/>
      <c r="AO10" s="4"/>
      <c r="AP10" s="28"/>
      <c r="AQ10" s="4"/>
      <c r="AR10" s="29"/>
      <c r="AS10" s="4"/>
      <c r="AT10" s="28"/>
      <c r="AU10" s="4"/>
      <c r="AV10" s="29"/>
      <c r="AW10" s="4"/>
      <c r="AX10" s="28"/>
      <c r="AY10" s="4"/>
      <c r="AZ10" s="29"/>
      <c r="BA10" s="4"/>
      <c r="BB10" s="27"/>
      <c r="BC10" s="4"/>
      <c r="BD10" s="30"/>
      <c r="BE10" s="31"/>
      <c r="BF10" s="32"/>
      <c r="BG10" s="4"/>
      <c r="BH10" s="28"/>
      <c r="BI10" s="4"/>
      <c r="BJ10" s="29"/>
      <c r="BK10" s="4"/>
      <c r="BL10" s="28"/>
      <c r="BM10" s="4"/>
      <c r="BN10" s="32"/>
      <c r="BO10" s="4"/>
      <c r="BP10" s="27"/>
      <c r="BQ10" s="4"/>
      <c r="BR10" s="33"/>
      <c r="BS10" s="4"/>
      <c r="BT10" s="29"/>
      <c r="BU10" s="4"/>
      <c r="BV10" s="33"/>
      <c r="BW10" s="4"/>
      <c r="BX10" s="29"/>
      <c r="BY10" s="4"/>
      <c r="BZ10" s="33"/>
      <c r="CA10" s="4"/>
      <c r="CB10" s="29"/>
      <c r="CC10" s="4"/>
      <c r="CD10" s="27"/>
      <c r="CE10" s="4"/>
      <c r="CF10" s="33"/>
      <c r="CG10" s="4"/>
      <c r="CH10" s="29"/>
      <c r="CI10" s="4"/>
      <c r="CJ10" s="33"/>
      <c r="CK10" s="4"/>
      <c r="CL10" s="29"/>
      <c r="CM10" s="4"/>
      <c r="CN10" s="33"/>
      <c r="CO10" s="4"/>
      <c r="CP10" s="29"/>
      <c r="CQ10" s="4"/>
      <c r="CR10" s="27"/>
      <c r="CS10" s="4"/>
      <c r="CT10" s="33"/>
      <c r="CU10" s="4"/>
      <c r="CV10" s="29"/>
      <c r="CW10" s="4"/>
      <c r="CX10" s="33"/>
      <c r="CY10" s="4"/>
      <c r="CZ10" s="29"/>
      <c r="DA10" s="4"/>
      <c r="DB10" s="33"/>
      <c r="DC10" s="4"/>
      <c r="DD10" s="29"/>
      <c r="DE10" s="4"/>
      <c r="DF10" s="27"/>
    </row>
    <row r="11" spans="2:110">
      <c r="B11" s="34"/>
      <c r="C11" s="35" t="s">
        <v>24</v>
      </c>
      <c r="D11" s="36"/>
      <c r="E11" s="36"/>
      <c r="F11" s="37">
        <v>3939751</v>
      </c>
      <c r="G11" s="38"/>
      <c r="H11" s="37">
        <v>4242554</v>
      </c>
      <c r="I11" s="38"/>
      <c r="J11" s="37">
        <v>4213880</v>
      </c>
      <c r="K11" s="38"/>
      <c r="L11" s="39">
        <v>1023857</v>
      </c>
      <c r="M11" s="40"/>
      <c r="N11" s="41">
        <f>P11-L11</f>
        <v>1029893</v>
      </c>
      <c r="O11" s="40"/>
      <c r="P11" s="42">
        <v>2053750</v>
      </c>
      <c r="Q11" s="40"/>
      <c r="R11" s="41">
        <f>T11-P11</f>
        <v>1060781</v>
      </c>
      <c r="S11" s="40"/>
      <c r="T11" s="42">
        <v>3114531</v>
      </c>
      <c r="U11" s="40"/>
      <c r="V11" s="41">
        <f>X11-T11</f>
        <v>1063150</v>
      </c>
      <c r="W11" s="40"/>
      <c r="X11" s="42">
        <v>4177681</v>
      </c>
      <c r="Y11" s="40"/>
      <c r="Z11" s="39">
        <v>1057092</v>
      </c>
      <c r="AA11" s="40"/>
      <c r="AB11" s="41">
        <f>AD11-Z11</f>
        <v>1076182</v>
      </c>
      <c r="AC11" s="40"/>
      <c r="AD11" s="42">
        <v>2133274</v>
      </c>
      <c r="AE11" s="40"/>
      <c r="AF11" s="41">
        <f>AH11-AD11</f>
        <v>1110439</v>
      </c>
      <c r="AG11" s="40"/>
      <c r="AH11" s="42">
        <v>3243713</v>
      </c>
      <c r="AI11" s="40"/>
      <c r="AJ11" s="41">
        <f>AL11-AH11</f>
        <v>1099633</v>
      </c>
      <c r="AK11" s="40"/>
      <c r="AL11" s="42">
        <v>4343346</v>
      </c>
      <c r="AM11" s="40"/>
      <c r="AN11" s="39">
        <v>1092121</v>
      </c>
      <c r="AO11" s="40"/>
      <c r="AP11" s="41">
        <f>AR11-AN11</f>
        <v>1104400</v>
      </c>
      <c r="AQ11" s="40"/>
      <c r="AR11" s="42">
        <v>2196521</v>
      </c>
      <c r="AS11" s="40"/>
      <c r="AT11" s="41">
        <f>AV11-AR11</f>
        <v>1140357</v>
      </c>
      <c r="AU11" s="40"/>
      <c r="AV11" s="42">
        <v>3336878</v>
      </c>
      <c r="AW11" s="40"/>
      <c r="AX11" s="41">
        <f>AZ11-AV11</f>
        <v>1115206</v>
      </c>
      <c r="AY11" s="40"/>
      <c r="AZ11" s="42">
        <v>4452084</v>
      </c>
      <c r="BA11" s="40"/>
      <c r="BB11" s="39">
        <v>1081746</v>
      </c>
      <c r="BC11" s="40"/>
      <c r="BD11" s="41">
        <f>BF11-BB11</f>
        <v>995130</v>
      </c>
      <c r="BE11" s="40"/>
      <c r="BF11" s="42">
        <v>2076876</v>
      </c>
      <c r="BG11" s="40"/>
      <c r="BH11" s="41">
        <f>BJ11-BF11</f>
        <v>939236</v>
      </c>
      <c r="BI11" s="40"/>
      <c r="BJ11" s="42">
        <v>3016112</v>
      </c>
      <c r="BK11" s="40"/>
      <c r="BL11" s="41">
        <f>BN11-BJ11</f>
        <v>902724</v>
      </c>
      <c r="BM11" s="40"/>
      <c r="BN11" s="42">
        <v>3918836</v>
      </c>
      <c r="BO11" s="40"/>
      <c r="BP11" s="39">
        <v>925811</v>
      </c>
      <c r="BQ11" s="40"/>
      <c r="BR11" s="41">
        <f>BT11-BP11</f>
        <v>958300</v>
      </c>
      <c r="BS11" s="40"/>
      <c r="BT11" s="42">
        <f>1883584+527</f>
        <v>1884111</v>
      </c>
      <c r="BU11" s="40"/>
      <c r="BV11" s="41">
        <f>BX11-BT11</f>
        <v>1002794</v>
      </c>
      <c r="BW11" s="40"/>
      <c r="BX11" s="42">
        <f>2884003+2902</f>
        <v>2886905</v>
      </c>
      <c r="BY11" s="40"/>
      <c r="BZ11" s="41">
        <f>CB11-BX11</f>
        <v>1014560</v>
      </c>
      <c r="CA11" s="40"/>
      <c r="CB11" s="42">
        <f>3892747+8718</f>
        <v>3901465</v>
      </c>
      <c r="CC11" s="40"/>
      <c r="CD11" s="39">
        <f>965245+6722</f>
        <v>971967</v>
      </c>
      <c r="CE11" s="40"/>
      <c r="CF11" s="41">
        <f>CH11-CD11</f>
        <v>983378</v>
      </c>
      <c r="CG11" s="40"/>
      <c r="CH11" s="42">
        <f>1940912+14433</f>
        <v>1955345</v>
      </c>
      <c r="CI11" s="40"/>
      <c r="CJ11" s="41">
        <f>CL11-CH11</f>
        <v>1078262</v>
      </c>
      <c r="CK11" s="40"/>
      <c r="CL11" s="42">
        <f>3009818+23789</f>
        <v>3033607</v>
      </c>
      <c r="CM11" s="40"/>
      <c r="CN11" s="41">
        <f>CP11-CL11</f>
        <v>997105</v>
      </c>
      <c r="CO11" s="40"/>
      <c r="CP11" s="42">
        <f>3996853+33859</f>
        <v>4030712</v>
      </c>
      <c r="CQ11" s="40"/>
      <c r="CR11" s="39">
        <f>958366+11358</f>
        <v>969724</v>
      </c>
      <c r="CS11" s="40"/>
      <c r="CT11" s="41">
        <f>979605+12222</f>
        <v>991827</v>
      </c>
      <c r="CU11" s="40"/>
      <c r="CV11" s="42">
        <f>1937971+23580</f>
        <v>1961551</v>
      </c>
      <c r="CW11" s="40"/>
      <c r="CX11" s="41">
        <f>1009868+13006</f>
        <v>1022874</v>
      </c>
      <c r="CY11" s="40"/>
      <c r="CZ11" s="42">
        <f>2947839+36586</f>
        <v>2984425</v>
      </c>
      <c r="DA11" s="40"/>
      <c r="DB11" s="41">
        <f>991050+14748</f>
        <v>1005798</v>
      </c>
      <c r="DC11" s="40"/>
      <c r="DD11" s="42">
        <f>3938889+51334</f>
        <v>3990223</v>
      </c>
      <c r="DE11" s="40"/>
      <c r="DF11" s="39">
        <v>936493</v>
      </c>
    </row>
    <row r="12" spans="2:110">
      <c r="B12" s="25"/>
      <c r="C12" s="35" t="s">
        <v>25</v>
      </c>
      <c r="D12" s="35"/>
      <c r="E12" s="35"/>
      <c r="F12" s="43">
        <v>860211</v>
      </c>
      <c r="G12" s="44"/>
      <c r="H12" s="43">
        <v>824282</v>
      </c>
      <c r="I12" s="44"/>
      <c r="J12" s="43">
        <v>789852</v>
      </c>
      <c r="K12" s="44"/>
      <c r="L12" s="45">
        <v>195505</v>
      </c>
      <c r="M12" s="46"/>
      <c r="N12" s="47">
        <f>P12-L12</f>
        <v>199206</v>
      </c>
      <c r="O12" s="46"/>
      <c r="P12" s="48">
        <v>394711</v>
      </c>
      <c r="Q12" s="46"/>
      <c r="R12" s="47">
        <f>T12-P12</f>
        <v>202030</v>
      </c>
      <c r="S12" s="46"/>
      <c r="T12" s="48">
        <v>596741</v>
      </c>
      <c r="U12" s="46"/>
      <c r="V12" s="47">
        <f>X12-T12</f>
        <v>199101</v>
      </c>
      <c r="W12" s="46"/>
      <c r="X12" s="48">
        <v>795842</v>
      </c>
      <c r="Y12" s="46"/>
      <c r="Z12" s="45">
        <v>198916</v>
      </c>
      <c r="AA12" s="46"/>
      <c r="AB12" s="47">
        <f>AD12-Z12</f>
        <v>198896</v>
      </c>
      <c r="AC12" s="46"/>
      <c r="AD12" s="48">
        <v>397812</v>
      </c>
      <c r="AE12" s="46"/>
      <c r="AF12" s="47">
        <f>AH12-AD12</f>
        <v>210806</v>
      </c>
      <c r="AG12" s="46"/>
      <c r="AH12" s="48">
        <v>608618</v>
      </c>
      <c r="AI12" s="4"/>
      <c r="AJ12" s="47">
        <f>AL12-AH12</f>
        <v>206770</v>
      </c>
      <c r="AK12" s="46"/>
      <c r="AL12" s="48">
        <v>815388</v>
      </c>
      <c r="AM12" s="4"/>
      <c r="AN12" s="49">
        <v>204075</v>
      </c>
      <c r="AO12" s="4"/>
      <c r="AP12" s="47">
        <f>AR12-AN12</f>
        <v>208519</v>
      </c>
      <c r="AQ12" s="46"/>
      <c r="AR12" s="48">
        <v>412594</v>
      </c>
      <c r="AS12" s="46"/>
      <c r="AT12" s="47">
        <f>AV12-AR12</f>
        <v>220417</v>
      </c>
      <c r="AU12" s="46"/>
      <c r="AV12" s="48">
        <v>633011</v>
      </c>
      <c r="AW12" s="4"/>
      <c r="AX12" s="47">
        <f>AZ12-AV12</f>
        <v>221495</v>
      </c>
      <c r="AY12" s="46"/>
      <c r="AZ12" s="48">
        <v>854506</v>
      </c>
      <c r="BA12" s="4"/>
      <c r="BB12" s="49">
        <v>217061</v>
      </c>
      <c r="BC12" s="4"/>
      <c r="BD12" s="47">
        <f>BF12-BB12</f>
        <v>223460</v>
      </c>
      <c r="BE12" s="46"/>
      <c r="BF12" s="50">
        <v>440521</v>
      </c>
      <c r="BG12" s="4"/>
      <c r="BH12" s="47">
        <f>BJ12-BF12</f>
        <v>234543</v>
      </c>
      <c r="BI12" s="46"/>
      <c r="BJ12" s="50">
        <v>675064</v>
      </c>
      <c r="BK12" s="4"/>
      <c r="BL12" s="47">
        <f>BN12-BJ12</f>
        <v>271939</v>
      </c>
      <c r="BM12" s="46"/>
      <c r="BN12" s="50">
        <v>947003</v>
      </c>
      <c r="BO12" s="4"/>
      <c r="BP12" s="49">
        <v>262416</v>
      </c>
      <c r="BQ12" s="4"/>
      <c r="BR12" s="47">
        <f>BT12-BP12</f>
        <v>270850</v>
      </c>
      <c r="BS12" s="46"/>
      <c r="BT12" s="50">
        <v>533266</v>
      </c>
      <c r="BU12" s="4"/>
      <c r="BV12" s="47">
        <f>BX12-BT12</f>
        <v>273157</v>
      </c>
      <c r="BW12" s="46"/>
      <c r="BX12" s="50">
        <v>806423</v>
      </c>
      <c r="BY12" s="4"/>
      <c r="BZ12" s="47">
        <f>CB12-BX12</f>
        <v>281889</v>
      </c>
      <c r="CA12" s="46"/>
      <c r="CB12" s="50">
        <v>1088312</v>
      </c>
      <c r="CC12" s="4"/>
      <c r="CD12" s="49">
        <v>279985</v>
      </c>
      <c r="CE12" s="4"/>
      <c r="CF12" s="47">
        <f>CH12-CD12</f>
        <v>294813</v>
      </c>
      <c r="CG12" s="46"/>
      <c r="CH12" s="50">
        <v>574798</v>
      </c>
      <c r="CI12" s="4"/>
      <c r="CJ12" s="47">
        <f>CL12-CH12</f>
        <v>299374</v>
      </c>
      <c r="CK12" s="46"/>
      <c r="CL12" s="50">
        <v>874172</v>
      </c>
      <c r="CM12" s="4"/>
      <c r="CN12" s="47">
        <f>CP12-CL12</f>
        <v>283871</v>
      </c>
      <c r="CO12" s="46"/>
      <c r="CP12" s="50">
        <v>1158043</v>
      </c>
      <c r="CQ12" s="4"/>
      <c r="CR12" s="49">
        <v>281275</v>
      </c>
      <c r="CS12" s="4"/>
      <c r="CT12" s="47">
        <v>299687</v>
      </c>
      <c r="CU12" s="46"/>
      <c r="CV12" s="50">
        <v>580963</v>
      </c>
      <c r="CW12" s="4"/>
      <c r="CX12" s="47">
        <v>287389</v>
      </c>
      <c r="CY12" s="46"/>
      <c r="CZ12" s="50">
        <v>868351</v>
      </c>
      <c r="DA12" s="4"/>
      <c r="DB12" s="47">
        <v>283135</v>
      </c>
      <c r="DC12" s="46"/>
      <c r="DD12" s="50">
        <v>1151487</v>
      </c>
      <c r="DE12" s="4"/>
      <c r="DF12" s="49">
        <v>298686</v>
      </c>
    </row>
    <row r="13" spans="2:110">
      <c r="B13" s="25"/>
      <c r="C13" s="35" t="s">
        <v>26</v>
      </c>
      <c r="D13" s="35"/>
      <c r="E13" s="35"/>
      <c r="F13" s="43">
        <v>22509</v>
      </c>
      <c r="G13" s="44"/>
      <c r="H13" s="43">
        <v>24552</v>
      </c>
      <c r="I13" s="44"/>
      <c r="J13" s="43">
        <v>16211</v>
      </c>
      <c r="K13" s="44"/>
      <c r="L13" s="45">
        <v>3073</v>
      </c>
      <c r="M13" s="46"/>
      <c r="N13" s="47">
        <f>P13-L13</f>
        <v>3120</v>
      </c>
      <c r="O13" s="46"/>
      <c r="P13" s="48">
        <v>6193</v>
      </c>
      <c r="Q13" s="46"/>
      <c r="R13" s="47">
        <f>T13-P13</f>
        <v>3605</v>
      </c>
      <c r="S13" s="46"/>
      <c r="T13" s="48">
        <v>9798</v>
      </c>
      <c r="U13" s="46"/>
      <c r="V13" s="47">
        <f>X13-T13</f>
        <v>3508</v>
      </c>
      <c r="W13" s="46"/>
      <c r="X13" s="48">
        <v>13306</v>
      </c>
      <c r="Y13" s="46"/>
      <c r="Z13" s="45">
        <v>2673</v>
      </c>
      <c r="AA13" s="46"/>
      <c r="AB13" s="47">
        <f>AD13-Z13</f>
        <v>4562</v>
      </c>
      <c r="AC13" s="46"/>
      <c r="AD13" s="48">
        <v>7235</v>
      </c>
      <c r="AE13" s="46"/>
      <c r="AF13" s="47">
        <f>AH13-AD13</f>
        <v>4178</v>
      </c>
      <c r="AG13" s="46"/>
      <c r="AH13" s="48">
        <v>11413</v>
      </c>
      <c r="AI13" s="4"/>
      <c r="AJ13" s="47">
        <f>AL13-AH13</f>
        <v>10324</v>
      </c>
      <c r="AK13" s="46"/>
      <c r="AL13" s="48">
        <v>21737</v>
      </c>
      <c r="AM13" s="4"/>
      <c r="AN13" s="49">
        <v>9595</v>
      </c>
      <c r="AO13" s="4"/>
      <c r="AP13" s="47">
        <f>AR13-AN13</f>
        <v>10250</v>
      </c>
      <c r="AQ13" s="46"/>
      <c r="AR13" s="48">
        <v>19845</v>
      </c>
      <c r="AS13" s="46"/>
      <c r="AT13" s="47">
        <f>AV13-AR13</f>
        <v>9334</v>
      </c>
      <c r="AU13" s="46"/>
      <c r="AV13" s="48">
        <v>29179</v>
      </c>
      <c r="AW13" s="4"/>
      <c r="AX13" s="47">
        <f>AZ13-AV13</f>
        <v>9508</v>
      </c>
      <c r="AY13" s="46"/>
      <c r="AZ13" s="48">
        <v>38687</v>
      </c>
      <c r="BA13" s="4"/>
      <c r="BB13" s="49">
        <v>9766</v>
      </c>
      <c r="BC13" s="4"/>
      <c r="BD13" s="47">
        <f>BF13-BB13</f>
        <v>9576</v>
      </c>
      <c r="BE13" s="46"/>
      <c r="BF13" s="50">
        <v>19342</v>
      </c>
      <c r="BG13" s="4"/>
      <c r="BH13" s="47">
        <f>BJ13-BF13</f>
        <v>7201</v>
      </c>
      <c r="BI13" s="46"/>
      <c r="BJ13" s="50">
        <v>26543</v>
      </c>
      <c r="BK13" s="4"/>
      <c r="BL13" s="47">
        <f>BN13-BJ13</f>
        <v>8854</v>
      </c>
      <c r="BM13" s="46"/>
      <c r="BN13" s="50">
        <v>35397</v>
      </c>
      <c r="BO13" s="4"/>
      <c r="BP13" s="49">
        <v>7735</v>
      </c>
      <c r="BQ13" s="4"/>
      <c r="BR13" s="47">
        <f>BT13-BP13</f>
        <v>7769</v>
      </c>
      <c r="BS13" s="46"/>
      <c r="BT13" s="50">
        <v>15504</v>
      </c>
      <c r="BU13" s="4"/>
      <c r="BV13" s="47">
        <f>BX13-BT13</f>
        <v>6447</v>
      </c>
      <c r="BW13" s="46"/>
      <c r="BX13" s="50">
        <v>21951</v>
      </c>
      <c r="BY13" s="4"/>
      <c r="BZ13" s="47">
        <f>CB13-BX13</f>
        <v>6428</v>
      </c>
      <c r="CA13" s="46"/>
      <c r="CB13" s="50">
        <v>28379</v>
      </c>
      <c r="CC13" s="4"/>
      <c r="CD13" s="49">
        <v>6363</v>
      </c>
      <c r="CE13" s="4"/>
      <c r="CF13" s="47">
        <f>CH13-CD13</f>
        <v>5915</v>
      </c>
      <c r="CG13" s="46"/>
      <c r="CH13" s="50">
        <v>12278</v>
      </c>
      <c r="CI13" s="4"/>
      <c r="CJ13" s="47">
        <f>CL13-CH13</f>
        <v>5518</v>
      </c>
      <c r="CK13" s="46"/>
      <c r="CL13" s="50">
        <v>17796</v>
      </c>
      <c r="CM13" s="4"/>
      <c r="CN13" s="47">
        <f>CP13-CL13</f>
        <v>3549</v>
      </c>
      <c r="CO13" s="46"/>
      <c r="CP13" s="50">
        <v>21345</v>
      </c>
      <c r="CQ13" s="4"/>
      <c r="CR13" s="49">
        <v>3145</v>
      </c>
      <c r="CS13" s="4"/>
      <c r="CT13" s="47">
        <v>3561</v>
      </c>
      <c r="CU13" s="46"/>
      <c r="CV13" s="50">
        <v>6705</v>
      </c>
      <c r="CW13" s="4"/>
      <c r="CX13" s="47">
        <v>3451</v>
      </c>
      <c r="CY13" s="46"/>
      <c r="CZ13" s="50">
        <v>10157</v>
      </c>
      <c r="DA13" s="4"/>
      <c r="DB13" s="47">
        <v>3719</v>
      </c>
      <c r="DC13" s="46"/>
      <c r="DD13" s="50">
        <v>13875</v>
      </c>
      <c r="DE13" s="4"/>
      <c r="DF13" s="49">
        <v>2901</v>
      </c>
    </row>
    <row r="14" spans="2:110">
      <c r="B14" s="51"/>
      <c r="C14" s="52"/>
      <c r="D14" s="52"/>
      <c r="E14" s="53" t="s">
        <v>27</v>
      </c>
      <c r="F14" s="54">
        <f>SUM(F11:F13)</f>
        <v>4822471</v>
      </c>
      <c r="G14" s="44"/>
      <c r="H14" s="54">
        <f>SUM(H11:H13)</f>
        <v>5091388</v>
      </c>
      <c r="I14" s="44"/>
      <c r="J14" s="54">
        <f>SUM(J11:J13)</f>
        <v>5019943</v>
      </c>
      <c r="K14" s="44"/>
      <c r="L14" s="54">
        <f>SUM(L11:L13)</f>
        <v>1222435</v>
      </c>
      <c r="M14" s="55"/>
      <c r="N14" s="56">
        <f>SUM(N11:N13)</f>
        <v>1232219</v>
      </c>
      <c r="O14" s="44"/>
      <c r="P14" s="57">
        <f>SUM(P11:P13)</f>
        <v>2454654</v>
      </c>
      <c r="Q14" s="44"/>
      <c r="R14" s="56">
        <f>SUM(R11:R13)</f>
        <v>1266416</v>
      </c>
      <c r="S14" s="44"/>
      <c r="T14" s="57">
        <f>SUM(T11:T13)</f>
        <v>3721070</v>
      </c>
      <c r="U14" s="44"/>
      <c r="V14" s="56">
        <f>SUM(V11:V13)</f>
        <v>1265759</v>
      </c>
      <c r="W14" s="44"/>
      <c r="X14" s="57">
        <f>SUM(X11:X13)</f>
        <v>4986829</v>
      </c>
      <c r="Y14" s="44"/>
      <c r="Z14" s="54">
        <f>SUM(Z11:Z13)</f>
        <v>1258681</v>
      </c>
      <c r="AA14" s="44"/>
      <c r="AB14" s="56">
        <f>SUM(AB11:AB13)</f>
        <v>1279640</v>
      </c>
      <c r="AC14" s="55"/>
      <c r="AD14" s="57">
        <f>SUM(AD11:AD13)</f>
        <v>2538321</v>
      </c>
      <c r="AE14" s="44"/>
      <c r="AF14" s="56">
        <f>SUM(AF11:AF13)</f>
        <v>1325423</v>
      </c>
      <c r="AG14" s="44"/>
      <c r="AH14" s="57">
        <f>SUM(AH11:AH13)</f>
        <v>3863744</v>
      </c>
      <c r="AI14" s="44"/>
      <c r="AJ14" s="56">
        <f>SUM(AJ11:AJ13)</f>
        <v>1316727</v>
      </c>
      <c r="AK14" s="55"/>
      <c r="AL14" s="57">
        <f>SUM(AL11:AL13)</f>
        <v>5180471</v>
      </c>
      <c r="AM14" s="44"/>
      <c r="AN14" s="54">
        <f>SUM(AN11:AN13)</f>
        <v>1305791</v>
      </c>
      <c r="AO14" s="44"/>
      <c r="AP14" s="56">
        <f>SUM(AP11:AP13)</f>
        <v>1323169</v>
      </c>
      <c r="AQ14" s="44"/>
      <c r="AR14" s="57">
        <f>SUM(AR11:AR13)</f>
        <v>2628960</v>
      </c>
      <c r="AS14" s="55"/>
      <c r="AT14" s="56">
        <f>SUM(AT11:AT13)</f>
        <v>1370108</v>
      </c>
      <c r="AU14" s="44"/>
      <c r="AV14" s="57">
        <f>SUM(AV11:AV13)</f>
        <v>3999068</v>
      </c>
      <c r="AW14" s="44"/>
      <c r="AX14" s="56">
        <f>SUM(AX11:AX13)</f>
        <v>1346209</v>
      </c>
      <c r="AY14" s="44"/>
      <c r="AZ14" s="57">
        <f>SUM(AZ11:AZ13)</f>
        <v>5345277</v>
      </c>
      <c r="BA14" s="58"/>
      <c r="BB14" s="54">
        <f>SUM(BB11:BB13)</f>
        <v>1308573</v>
      </c>
      <c r="BC14" s="44"/>
      <c r="BD14" s="56">
        <f>SUM(BD11:BD13)</f>
        <v>1228166</v>
      </c>
      <c r="BE14" s="44"/>
      <c r="BF14" s="57">
        <f>SUM(BF11:BF13)</f>
        <v>2536739</v>
      </c>
      <c r="BG14" s="44"/>
      <c r="BH14" s="56">
        <f>SUM(BH11:BH13)</f>
        <v>1180980</v>
      </c>
      <c r="BI14" s="55"/>
      <c r="BJ14" s="57">
        <f>SUM(BJ11:BJ13)</f>
        <v>3717719</v>
      </c>
      <c r="BK14" s="44"/>
      <c r="BL14" s="56">
        <f>SUM(BL11:BL13)</f>
        <v>1183517</v>
      </c>
      <c r="BM14" s="44"/>
      <c r="BN14" s="57">
        <f>SUM(BN11:BN13)</f>
        <v>4901236</v>
      </c>
      <c r="BO14" s="44"/>
      <c r="BP14" s="54">
        <f>SUM(BP11:BP13)</f>
        <v>1195962</v>
      </c>
      <c r="BQ14" s="58"/>
      <c r="BR14" s="56">
        <f>SUM(BR11:BR13)</f>
        <v>1236919</v>
      </c>
      <c r="BS14" s="44"/>
      <c r="BT14" s="57">
        <f>SUM(BT11:BT13)</f>
        <v>2432881</v>
      </c>
      <c r="BU14" s="58"/>
      <c r="BV14" s="56">
        <f>SUM(BV11:BV13)</f>
        <v>1282398</v>
      </c>
      <c r="BW14" s="44"/>
      <c r="BX14" s="57">
        <f>SUM(BX11:BX13)</f>
        <v>3715279</v>
      </c>
      <c r="BY14" s="58"/>
      <c r="BZ14" s="56">
        <f>SUM(BZ11:BZ13)</f>
        <v>1302877</v>
      </c>
      <c r="CA14" s="44"/>
      <c r="CB14" s="57">
        <f>SUM(CB11:CB13)</f>
        <v>5018156</v>
      </c>
      <c r="CC14" s="44"/>
      <c r="CD14" s="54">
        <f>SUM(CD11:CD13)</f>
        <v>1258315</v>
      </c>
      <c r="CE14" s="58"/>
      <c r="CF14" s="56">
        <f>SUM(CF11:CF13)</f>
        <v>1284106</v>
      </c>
      <c r="CG14" s="44"/>
      <c r="CH14" s="57">
        <f>SUM(CH11:CH13)</f>
        <v>2542421</v>
      </c>
      <c r="CI14" s="58"/>
      <c r="CJ14" s="56">
        <f>SUM(CJ11:CJ13)</f>
        <v>1383154</v>
      </c>
      <c r="CK14" s="44"/>
      <c r="CL14" s="57">
        <f>SUM(CL11:CL13)</f>
        <v>3925575</v>
      </c>
      <c r="CM14" s="58"/>
      <c r="CN14" s="56">
        <f>SUM(CN11:CN13)</f>
        <v>1284525</v>
      </c>
      <c r="CO14" s="44"/>
      <c r="CP14" s="57">
        <f>SUM(CP11:CP13)</f>
        <v>5210100</v>
      </c>
      <c r="CQ14" s="44"/>
      <c r="CR14" s="54">
        <f>SUM(CR11:CR13)</f>
        <v>1254144</v>
      </c>
      <c r="CS14" s="58"/>
      <c r="CT14" s="56">
        <f>SUM(CT11:CT13)</f>
        <v>1295075</v>
      </c>
      <c r="CU14" s="44"/>
      <c r="CV14" s="57">
        <f>SUM(CV11:CV13)</f>
        <v>2549219</v>
      </c>
      <c r="CW14" s="58"/>
      <c r="CX14" s="56">
        <f>SUM(CX11:CX13)</f>
        <v>1313714</v>
      </c>
      <c r="CY14" s="44"/>
      <c r="CZ14" s="57">
        <f>SUM(CZ11:CZ13)</f>
        <v>3862933</v>
      </c>
      <c r="DA14" s="58"/>
      <c r="DB14" s="56">
        <f>SUM(DB11:DB13)</f>
        <v>1292652</v>
      </c>
      <c r="DC14" s="44"/>
      <c r="DD14" s="57">
        <f>SUM(DD11:DD13)</f>
        <v>5155585</v>
      </c>
      <c r="DE14" s="44"/>
      <c r="DF14" s="54">
        <f>SUM(DF11:DF13)</f>
        <v>1238080</v>
      </c>
    </row>
    <row r="15" spans="2:110">
      <c r="B15" s="25"/>
      <c r="C15" s="23"/>
      <c r="D15" s="23"/>
      <c r="E15" s="23"/>
      <c r="F15" s="43"/>
      <c r="G15" s="44"/>
      <c r="H15" s="43"/>
      <c r="I15" s="59"/>
      <c r="J15" s="60"/>
      <c r="K15" s="59"/>
      <c r="L15" s="45"/>
      <c r="M15" s="46"/>
      <c r="N15" s="47"/>
      <c r="O15" s="46"/>
      <c r="P15" s="48"/>
      <c r="Q15" s="46"/>
      <c r="R15" s="47"/>
      <c r="S15" s="46"/>
      <c r="T15" s="48"/>
      <c r="U15" s="46"/>
      <c r="V15" s="47"/>
      <c r="W15" s="46"/>
      <c r="X15" s="48"/>
      <c r="Y15" s="46"/>
      <c r="Z15" s="45"/>
      <c r="AA15" s="46"/>
      <c r="AB15" s="47"/>
      <c r="AC15" s="46"/>
      <c r="AD15" s="48"/>
      <c r="AE15" s="46"/>
      <c r="AF15" s="47"/>
      <c r="AG15" s="46"/>
      <c r="AH15" s="48"/>
      <c r="AI15" s="4"/>
      <c r="AJ15" s="47"/>
      <c r="AK15" s="46"/>
      <c r="AL15" s="48"/>
      <c r="AM15" s="4"/>
      <c r="AN15" s="49"/>
      <c r="AO15" s="4"/>
      <c r="AP15" s="47"/>
      <c r="AQ15" s="46"/>
      <c r="AR15" s="48"/>
      <c r="AS15" s="46"/>
      <c r="AT15" s="47"/>
      <c r="AU15" s="46"/>
      <c r="AV15" s="48"/>
      <c r="AW15" s="4"/>
      <c r="AX15" s="47"/>
      <c r="AY15" s="46"/>
      <c r="AZ15" s="48"/>
      <c r="BA15" s="4"/>
      <c r="BB15" s="49"/>
      <c r="BC15" s="4"/>
      <c r="BD15" s="47"/>
      <c r="BE15" s="46"/>
      <c r="BF15" s="50"/>
      <c r="BG15" s="4"/>
      <c r="BH15" s="47"/>
      <c r="BI15" s="46"/>
      <c r="BJ15" s="50"/>
      <c r="BK15" s="4"/>
      <c r="BL15" s="47"/>
      <c r="BM15" s="46"/>
      <c r="BN15" s="50"/>
      <c r="BO15" s="4"/>
      <c r="BP15" s="49"/>
      <c r="BQ15" s="4"/>
      <c r="BR15" s="47"/>
      <c r="BS15" s="46"/>
      <c r="BT15" s="50"/>
      <c r="BU15" s="4"/>
      <c r="BV15" s="47"/>
      <c r="BW15" s="46"/>
      <c r="BX15" s="50"/>
      <c r="BY15" s="4"/>
      <c r="BZ15" s="47"/>
      <c r="CA15" s="46"/>
      <c r="CB15" s="50"/>
      <c r="CC15" s="4"/>
      <c r="CD15" s="49"/>
      <c r="CE15" s="4"/>
      <c r="CF15" s="47"/>
      <c r="CG15" s="46"/>
      <c r="CH15" s="50"/>
      <c r="CI15" s="4"/>
      <c r="CJ15" s="47"/>
      <c r="CK15" s="46"/>
      <c r="CL15" s="50"/>
      <c r="CM15" s="4"/>
      <c r="CN15" s="47"/>
      <c r="CO15" s="46"/>
      <c r="CP15" s="50"/>
      <c r="CQ15" s="4"/>
      <c r="CR15" s="49"/>
      <c r="CS15" s="4"/>
      <c r="CT15" s="47"/>
      <c r="CU15" s="46"/>
      <c r="CV15" s="50"/>
      <c r="CW15" s="4"/>
      <c r="CX15" s="47"/>
      <c r="CY15" s="46"/>
      <c r="CZ15" s="50"/>
      <c r="DA15" s="4"/>
      <c r="DB15" s="47"/>
      <c r="DC15" s="46"/>
      <c r="DD15" s="50"/>
      <c r="DE15" s="4"/>
      <c r="DF15" s="49"/>
    </row>
    <row r="16" spans="2:110">
      <c r="B16" s="61" t="s">
        <v>28</v>
      </c>
      <c r="C16" s="23"/>
      <c r="D16" s="23"/>
      <c r="E16" s="23"/>
      <c r="F16" s="43"/>
      <c r="G16" s="44"/>
      <c r="H16" s="43"/>
      <c r="I16" s="59"/>
      <c r="J16" s="60"/>
      <c r="K16" s="59"/>
      <c r="L16" s="45"/>
      <c r="M16" s="46"/>
      <c r="N16" s="47"/>
      <c r="O16" s="46"/>
      <c r="P16" s="48"/>
      <c r="Q16" s="46"/>
      <c r="R16" s="47"/>
      <c r="S16" s="46"/>
      <c r="T16" s="48"/>
      <c r="U16" s="46"/>
      <c r="V16" s="47"/>
      <c r="W16" s="46"/>
      <c r="X16" s="48"/>
      <c r="Y16" s="46"/>
      <c r="Z16" s="45"/>
      <c r="AA16" s="46"/>
      <c r="AB16" s="47"/>
      <c r="AC16" s="46"/>
      <c r="AD16" s="48"/>
      <c r="AE16" s="46"/>
      <c r="AF16" s="47"/>
      <c r="AG16" s="46"/>
      <c r="AH16" s="29"/>
      <c r="AI16" s="4"/>
      <c r="AJ16" s="47"/>
      <c r="AK16" s="46"/>
      <c r="AL16" s="48"/>
      <c r="AM16" s="4"/>
      <c r="AN16" s="49"/>
      <c r="AO16" s="4"/>
      <c r="AP16" s="47"/>
      <c r="AQ16" s="46"/>
      <c r="AR16" s="48"/>
      <c r="AS16" s="46"/>
      <c r="AT16" s="47"/>
      <c r="AU16" s="46"/>
      <c r="AV16" s="48"/>
      <c r="AW16" s="4"/>
      <c r="AX16" s="47"/>
      <c r="AY16" s="46"/>
      <c r="AZ16" s="48"/>
      <c r="BA16" s="4"/>
      <c r="BB16" s="49"/>
      <c r="BC16" s="4"/>
      <c r="BD16" s="47"/>
      <c r="BE16" s="46"/>
      <c r="BF16" s="50"/>
      <c r="BG16" s="4"/>
      <c r="BH16" s="47"/>
      <c r="BI16" s="46"/>
      <c r="BJ16" s="50"/>
      <c r="BK16" s="4"/>
      <c r="BL16" s="47"/>
      <c r="BM16" s="46"/>
      <c r="BN16" s="50"/>
      <c r="BO16" s="4"/>
      <c r="BP16" s="49"/>
      <c r="BQ16" s="4"/>
      <c r="BR16" s="47"/>
      <c r="BS16" s="46"/>
      <c r="BT16" s="50"/>
      <c r="BU16" s="4"/>
      <c r="BV16" s="47"/>
      <c r="BW16" s="46"/>
      <c r="BX16" s="50"/>
      <c r="BY16" s="4"/>
      <c r="BZ16" s="47"/>
      <c r="CA16" s="46"/>
      <c r="CB16" s="50"/>
      <c r="CC16" s="4"/>
      <c r="CD16" s="49"/>
      <c r="CE16" s="4"/>
      <c r="CF16" s="47"/>
      <c r="CG16" s="46"/>
      <c r="CH16" s="50"/>
      <c r="CI16" s="4"/>
      <c r="CJ16" s="47"/>
      <c r="CK16" s="46"/>
      <c r="CL16" s="50"/>
      <c r="CM16" s="4"/>
      <c r="CN16" s="47"/>
      <c r="CO16" s="46"/>
      <c r="CP16" s="50"/>
      <c r="CQ16" s="4"/>
      <c r="CR16" s="49"/>
      <c r="CS16" s="4"/>
      <c r="CT16" s="47"/>
      <c r="CU16" s="46"/>
      <c r="CV16" s="50"/>
      <c r="CW16" s="4"/>
      <c r="CX16" s="47"/>
      <c r="CY16" s="46"/>
      <c r="CZ16" s="50"/>
      <c r="DA16" s="4"/>
      <c r="DB16" s="47"/>
      <c r="DC16" s="46"/>
      <c r="DD16" s="50"/>
      <c r="DE16" s="4"/>
      <c r="DF16" s="49"/>
    </row>
    <row r="17" spans="2:110">
      <c r="B17" s="25"/>
      <c r="C17" s="35" t="s">
        <v>29</v>
      </c>
      <c r="D17" s="35"/>
      <c r="E17" s="35"/>
      <c r="F17" s="43"/>
      <c r="G17" s="44"/>
      <c r="H17" s="43"/>
      <c r="I17" s="59"/>
      <c r="J17" s="60"/>
      <c r="K17" s="59"/>
      <c r="L17" s="45"/>
      <c r="M17" s="46"/>
      <c r="N17" s="47"/>
      <c r="O17" s="46"/>
      <c r="P17" s="48"/>
      <c r="Q17" s="46"/>
      <c r="R17" s="47"/>
      <c r="S17" s="46"/>
      <c r="T17" s="48"/>
      <c r="U17" s="46"/>
      <c r="V17" s="47"/>
      <c r="W17" s="46"/>
      <c r="X17" s="48"/>
      <c r="Y17" s="46"/>
      <c r="Z17" s="45"/>
      <c r="AA17" s="46"/>
      <c r="AB17" s="47"/>
      <c r="AC17" s="46"/>
      <c r="AD17" s="48"/>
      <c r="AE17" s="46"/>
      <c r="AF17" s="47"/>
      <c r="AG17" s="46"/>
      <c r="AH17" s="48"/>
      <c r="AI17" s="4"/>
      <c r="AJ17" s="47"/>
      <c r="AK17" s="46"/>
      <c r="AL17" s="48"/>
      <c r="AM17" s="4"/>
      <c r="AN17" s="49"/>
      <c r="AO17" s="4"/>
      <c r="AP17" s="47"/>
      <c r="AQ17" s="46"/>
      <c r="AR17" s="48"/>
      <c r="AS17" s="46"/>
      <c r="AT17" s="47"/>
      <c r="AU17" s="46"/>
      <c r="AV17" s="48"/>
      <c r="AW17" s="4"/>
      <c r="AX17" s="47"/>
      <c r="AY17" s="46"/>
      <c r="AZ17" s="48"/>
      <c r="BA17" s="4"/>
      <c r="BB17" s="49"/>
      <c r="BC17" s="4"/>
      <c r="BD17" s="47"/>
      <c r="BE17" s="46"/>
      <c r="BF17" s="50"/>
      <c r="BG17" s="4"/>
      <c r="BH17" s="47"/>
      <c r="BI17" s="46"/>
      <c r="BJ17" s="50"/>
      <c r="BK17" s="4"/>
      <c r="BL17" s="47"/>
      <c r="BM17" s="46"/>
      <c r="BN17" s="50"/>
      <c r="BO17" s="4"/>
      <c r="BP17" s="49"/>
      <c r="BQ17" s="4"/>
      <c r="BR17" s="47"/>
      <c r="BS17" s="46"/>
      <c r="BT17" s="50"/>
      <c r="BU17" s="4"/>
      <c r="BV17" s="47"/>
      <c r="BW17" s="46"/>
      <c r="BX17" s="50"/>
      <c r="BY17" s="4"/>
      <c r="BZ17" s="47"/>
      <c r="CA17" s="46"/>
      <c r="CB17" s="50"/>
      <c r="CC17" s="4"/>
      <c r="CD17" s="49"/>
      <c r="CE17" s="4"/>
      <c r="CF17" s="47"/>
      <c r="CG17" s="46"/>
      <c r="CH17" s="50"/>
      <c r="CI17" s="4"/>
      <c r="CJ17" s="47"/>
      <c r="CK17" s="46"/>
      <c r="CL17" s="50"/>
      <c r="CM17" s="4"/>
      <c r="CN17" s="47"/>
      <c r="CO17" s="46"/>
      <c r="CP17" s="50"/>
      <c r="CQ17" s="4"/>
      <c r="CR17" s="49"/>
      <c r="CS17" s="4"/>
      <c r="CT17" s="47"/>
      <c r="CU17" s="46"/>
      <c r="CV17" s="50"/>
      <c r="CW17" s="4"/>
      <c r="CX17" s="47"/>
      <c r="CY17" s="46"/>
      <c r="CZ17" s="50"/>
      <c r="DA17" s="4"/>
      <c r="DB17" s="47"/>
      <c r="DC17" s="46"/>
      <c r="DD17" s="50"/>
      <c r="DE17" s="4"/>
      <c r="DF17" s="49"/>
    </row>
    <row r="18" spans="2:110">
      <c r="B18" s="25"/>
      <c r="C18" s="23"/>
      <c r="D18" s="62" t="s">
        <v>30</v>
      </c>
      <c r="E18" s="63"/>
      <c r="F18" s="43">
        <v>2915045</v>
      </c>
      <c r="G18" s="44"/>
      <c r="H18" s="43">
        <v>3233057</v>
      </c>
      <c r="I18" s="44"/>
      <c r="J18" s="43">
        <v>3293251</v>
      </c>
      <c r="K18" s="44"/>
      <c r="L18" s="45">
        <v>797824</v>
      </c>
      <c r="M18" s="46"/>
      <c r="N18" s="47">
        <f t="shared" ref="N18:N22" si="0">P18-L18</f>
        <v>820684</v>
      </c>
      <c r="O18" s="46"/>
      <c r="P18" s="48">
        <v>1618508</v>
      </c>
      <c r="Q18" s="46"/>
      <c r="R18" s="47">
        <f t="shared" ref="R18:R22" si="1">T18-P18</f>
        <v>854250</v>
      </c>
      <c r="S18" s="46"/>
      <c r="T18" s="48">
        <v>2472758</v>
      </c>
      <c r="U18" s="46"/>
      <c r="V18" s="47">
        <f t="shared" ref="V18:V22" si="2">X18-T18</f>
        <v>921778</v>
      </c>
      <c r="W18" s="46"/>
      <c r="X18" s="48">
        <v>3394536</v>
      </c>
      <c r="Y18" s="46"/>
      <c r="Z18" s="45">
        <v>853967</v>
      </c>
      <c r="AA18" s="46"/>
      <c r="AB18" s="47">
        <f t="shared" ref="AB18:AB22" si="3">AD18-Z18</f>
        <v>822587</v>
      </c>
      <c r="AC18" s="46"/>
      <c r="AD18" s="48">
        <v>1676554</v>
      </c>
      <c r="AE18" s="46"/>
      <c r="AF18" s="47">
        <f t="shared" ref="AF18:AF22" si="4">AH18-AD18</f>
        <v>876855</v>
      </c>
      <c r="AG18" s="46"/>
      <c r="AH18" s="48">
        <v>2553409</v>
      </c>
      <c r="AI18" s="4"/>
      <c r="AJ18" s="47">
        <f t="shared" ref="AJ18:AJ22" si="5">AL18-AH18</f>
        <v>937473</v>
      </c>
      <c r="AK18" s="46"/>
      <c r="AL18" s="48">
        <v>3490882</v>
      </c>
      <c r="AM18" s="4"/>
      <c r="AN18" s="49">
        <v>862444</v>
      </c>
      <c r="AO18" s="4"/>
      <c r="AP18" s="47">
        <f t="shared" ref="AP18:AP22" si="6">AR18-AN18</f>
        <v>869980</v>
      </c>
      <c r="AQ18" s="46"/>
      <c r="AR18" s="48">
        <v>1732424</v>
      </c>
      <c r="AS18" s="46"/>
      <c r="AT18" s="47">
        <f t="shared" ref="AT18:AT22" si="7">AV18-AR18</f>
        <v>935800</v>
      </c>
      <c r="AU18" s="46"/>
      <c r="AV18" s="48">
        <v>2668224</v>
      </c>
      <c r="AW18" s="4"/>
      <c r="AX18" s="47">
        <f t="shared" ref="AX18:AX22" si="8">AZ18-AV18</f>
        <v>979461</v>
      </c>
      <c r="AY18" s="46"/>
      <c r="AZ18" s="48">
        <v>3647685</v>
      </c>
      <c r="BA18" s="4"/>
      <c r="BB18" s="49">
        <v>878070</v>
      </c>
      <c r="BC18" s="4"/>
      <c r="BD18" s="47">
        <f t="shared" ref="BD18:BD22" si="9">BF18-BB18</f>
        <v>813464</v>
      </c>
      <c r="BE18" s="46"/>
      <c r="BF18" s="50">
        <v>1691534</v>
      </c>
      <c r="BG18" s="4"/>
      <c r="BH18" s="47">
        <f t="shared" ref="BH18:BH22" si="10">BJ18-BF18</f>
        <v>781291</v>
      </c>
      <c r="BI18" s="46"/>
      <c r="BJ18" s="50">
        <v>2472825</v>
      </c>
      <c r="BK18" s="4"/>
      <c r="BL18" s="47">
        <f t="shared" ref="BL18:BL22" si="11">BN18-BJ18</f>
        <v>967005</v>
      </c>
      <c r="BM18" s="46"/>
      <c r="BN18" s="50">
        <v>3439830</v>
      </c>
      <c r="BO18" s="4"/>
      <c r="BP18" s="49">
        <v>846645</v>
      </c>
      <c r="BQ18" s="4"/>
      <c r="BR18" s="47">
        <f t="shared" ref="BR18:BR22" si="12">BT18-BP18</f>
        <v>863361</v>
      </c>
      <c r="BS18" s="46"/>
      <c r="BT18" s="50">
        <v>1710006</v>
      </c>
      <c r="BU18" s="4"/>
      <c r="BV18" s="47">
        <f t="shared" ref="BV18:BV22" si="13">BX18-BT18</f>
        <v>905157</v>
      </c>
      <c r="BW18" s="46"/>
      <c r="BX18" s="50">
        <f>2615163</f>
        <v>2615163</v>
      </c>
      <c r="BY18" s="4"/>
      <c r="BZ18" s="47">
        <f t="shared" ref="BZ18:BZ22" si="14">CB18-BX18</f>
        <v>939331</v>
      </c>
      <c r="CA18" s="46"/>
      <c r="CB18" s="50">
        <v>3554494</v>
      </c>
      <c r="CC18" s="4"/>
      <c r="CD18" s="49">
        <v>797946</v>
      </c>
      <c r="CE18" s="4"/>
      <c r="CF18" s="47">
        <f t="shared" ref="CF18:CF22" si="15">CH18-CD18</f>
        <v>812918</v>
      </c>
      <c r="CG18" s="46"/>
      <c r="CH18" s="50">
        <v>1610864</v>
      </c>
      <c r="CI18" s="4"/>
      <c r="CJ18" s="47">
        <f t="shared" ref="CJ18:CJ22" si="16">CL18-CH18</f>
        <v>860823</v>
      </c>
      <c r="CK18" s="46"/>
      <c r="CL18" s="50">
        <v>2471687</v>
      </c>
      <c r="CM18" s="4"/>
      <c r="CN18" s="47">
        <f t="shared" ref="CN18:CN22" si="17">CP18-CL18</f>
        <v>849895</v>
      </c>
      <c r="CO18" s="46"/>
      <c r="CP18" s="50">
        <v>3321582</v>
      </c>
      <c r="CQ18" s="4"/>
      <c r="CR18" s="49">
        <v>801447</v>
      </c>
      <c r="CS18" s="4"/>
      <c r="CT18" s="47">
        <v>812306</v>
      </c>
      <c r="CU18" s="46"/>
      <c r="CV18" s="50">
        <v>1613753</v>
      </c>
      <c r="CW18" s="4"/>
      <c r="CX18" s="47">
        <v>845924</v>
      </c>
      <c r="CY18" s="46"/>
      <c r="CZ18" s="50">
        <v>2459677</v>
      </c>
      <c r="DA18" s="4"/>
      <c r="DB18" s="47">
        <v>860747</v>
      </c>
      <c r="DC18" s="46"/>
      <c r="DD18" s="50">
        <v>3320424</v>
      </c>
      <c r="DE18" s="4"/>
      <c r="DF18" s="49">
        <v>742985</v>
      </c>
    </row>
    <row r="19" spans="2:110">
      <c r="B19" s="25"/>
      <c r="C19" s="23"/>
      <c r="D19" s="62" t="s">
        <v>31</v>
      </c>
      <c r="E19" s="23"/>
      <c r="F19" s="43">
        <v>581116</v>
      </c>
      <c r="G19" s="44"/>
      <c r="H19" s="43">
        <v>572649</v>
      </c>
      <c r="I19" s="44"/>
      <c r="J19" s="43">
        <v>564935</v>
      </c>
      <c r="K19" s="44"/>
      <c r="L19" s="45">
        <v>141709</v>
      </c>
      <c r="M19" s="46"/>
      <c r="N19" s="47">
        <f t="shared" si="0"/>
        <v>142931</v>
      </c>
      <c r="O19" s="46"/>
      <c r="P19" s="48">
        <v>284640</v>
      </c>
      <c r="Q19" s="46"/>
      <c r="R19" s="47">
        <f t="shared" si="1"/>
        <v>143191</v>
      </c>
      <c r="S19" s="46"/>
      <c r="T19" s="48">
        <v>427831</v>
      </c>
      <c r="U19" s="46"/>
      <c r="V19" s="47">
        <f t="shared" si="2"/>
        <v>143124</v>
      </c>
      <c r="W19" s="46"/>
      <c r="X19" s="48">
        <v>570955</v>
      </c>
      <c r="Y19" s="46"/>
      <c r="Z19" s="45">
        <v>143340</v>
      </c>
      <c r="AA19" s="46"/>
      <c r="AB19" s="47">
        <f t="shared" si="3"/>
        <v>146577</v>
      </c>
      <c r="AC19" s="46"/>
      <c r="AD19" s="48">
        <v>289917</v>
      </c>
      <c r="AE19" s="46"/>
      <c r="AF19" s="47">
        <f t="shared" si="4"/>
        <v>141664</v>
      </c>
      <c r="AG19" s="46"/>
      <c r="AH19" s="48">
        <v>431581</v>
      </c>
      <c r="AI19" s="4"/>
      <c r="AJ19" s="47">
        <f t="shared" si="5"/>
        <v>141976</v>
      </c>
      <c r="AK19" s="46"/>
      <c r="AL19" s="48">
        <v>573557</v>
      </c>
      <c r="AM19" s="4"/>
      <c r="AN19" s="49">
        <v>146685</v>
      </c>
      <c r="AO19" s="4"/>
      <c r="AP19" s="47">
        <f t="shared" si="6"/>
        <v>147555</v>
      </c>
      <c r="AQ19" s="46"/>
      <c r="AR19" s="48">
        <v>294240</v>
      </c>
      <c r="AS19" s="46"/>
      <c r="AT19" s="47">
        <f t="shared" si="7"/>
        <v>145151</v>
      </c>
      <c r="AU19" s="46"/>
      <c r="AV19" s="48">
        <v>439391</v>
      </c>
      <c r="AW19" s="4"/>
      <c r="AX19" s="47">
        <f t="shared" si="8"/>
        <v>169242</v>
      </c>
      <c r="AY19" s="46"/>
      <c r="AZ19" s="48">
        <v>608633</v>
      </c>
      <c r="BA19" s="4"/>
      <c r="BB19" s="49">
        <v>189845</v>
      </c>
      <c r="BC19" s="4"/>
      <c r="BD19" s="47">
        <f t="shared" si="9"/>
        <v>202580</v>
      </c>
      <c r="BE19" s="46"/>
      <c r="BF19" s="50">
        <v>392425</v>
      </c>
      <c r="BG19" s="4"/>
      <c r="BH19" s="47">
        <f t="shared" si="10"/>
        <v>200985</v>
      </c>
      <c r="BI19" s="46"/>
      <c r="BJ19" s="50">
        <v>593410</v>
      </c>
      <c r="BK19" s="4"/>
      <c r="BL19" s="47">
        <f t="shared" si="11"/>
        <v>210371</v>
      </c>
      <c r="BM19" s="46"/>
      <c r="BN19" s="50">
        <v>803781</v>
      </c>
      <c r="BO19" s="4"/>
      <c r="BP19" s="49">
        <v>167753</v>
      </c>
      <c r="BQ19" s="4"/>
      <c r="BR19" s="47">
        <f t="shared" si="12"/>
        <v>148337</v>
      </c>
      <c r="BS19" s="46"/>
      <c r="BT19" s="50">
        <v>316090</v>
      </c>
      <c r="BU19" s="4"/>
      <c r="BV19" s="47">
        <f t="shared" si="13"/>
        <v>148952</v>
      </c>
      <c r="BW19" s="46"/>
      <c r="BX19" s="50">
        <v>465042</v>
      </c>
      <c r="BY19" s="4"/>
      <c r="BZ19" s="47">
        <f t="shared" si="14"/>
        <v>140955</v>
      </c>
      <c r="CA19" s="46"/>
      <c r="CB19" s="50">
        <v>605997</v>
      </c>
      <c r="CC19" s="4"/>
      <c r="CD19" s="49">
        <v>147085</v>
      </c>
      <c r="CE19" s="4"/>
      <c r="CF19" s="47">
        <f t="shared" si="15"/>
        <v>150581</v>
      </c>
      <c r="CG19" s="46"/>
      <c r="CH19" s="50">
        <v>297666</v>
      </c>
      <c r="CI19" s="4"/>
      <c r="CJ19" s="47">
        <f t="shared" si="16"/>
        <v>152369</v>
      </c>
      <c r="CK19" s="46"/>
      <c r="CL19" s="50">
        <v>450035</v>
      </c>
      <c r="CM19" s="4"/>
      <c r="CN19" s="47">
        <f t="shared" si="17"/>
        <v>156420</v>
      </c>
      <c r="CO19" s="46"/>
      <c r="CP19" s="50">
        <v>606455</v>
      </c>
      <c r="CQ19" s="4"/>
      <c r="CR19" s="49">
        <v>152510</v>
      </c>
      <c r="CS19" s="4"/>
      <c r="CT19" s="47">
        <v>154150</v>
      </c>
      <c r="CU19" s="46"/>
      <c r="CV19" s="50">
        <v>306660</v>
      </c>
      <c r="CW19" s="4"/>
      <c r="CX19" s="47">
        <v>155504</v>
      </c>
      <c r="CY19" s="46"/>
      <c r="CZ19" s="50">
        <v>462165</v>
      </c>
      <c r="DA19" s="4"/>
      <c r="DB19" s="47">
        <v>155925</v>
      </c>
      <c r="DC19" s="46"/>
      <c r="DD19" s="50">
        <v>618091</v>
      </c>
      <c r="DE19" s="4"/>
      <c r="DF19" s="49">
        <v>153387</v>
      </c>
    </row>
    <row r="20" spans="2:110">
      <c r="B20" s="25"/>
      <c r="C20" s="23"/>
      <c r="D20" s="62" t="s">
        <v>32</v>
      </c>
      <c r="E20" s="23"/>
      <c r="F20" s="43">
        <v>24923</v>
      </c>
      <c r="G20" s="44"/>
      <c r="H20" s="43">
        <v>386653</v>
      </c>
      <c r="I20" s="44"/>
      <c r="J20" s="43">
        <v>14000</v>
      </c>
      <c r="K20" s="44"/>
      <c r="L20" s="45">
        <v>0</v>
      </c>
      <c r="M20" s="46"/>
      <c r="N20" s="47">
        <f t="shared" si="0"/>
        <v>0</v>
      </c>
      <c r="O20" s="46"/>
      <c r="P20" s="48"/>
      <c r="Q20" s="46"/>
      <c r="R20" s="47">
        <f t="shared" si="1"/>
        <v>0</v>
      </c>
      <c r="S20" s="46"/>
      <c r="T20" s="48">
        <v>0</v>
      </c>
      <c r="U20" s="46"/>
      <c r="V20" s="47">
        <f t="shared" si="2"/>
        <v>0</v>
      </c>
      <c r="W20" s="46"/>
      <c r="X20" s="48">
        <v>0</v>
      </c>
      <c r="Y20" s="46"/>
      <c r="Z20" s="45">
        <v>0</v>
      </c>
      <c r="AA20" s="46"/>
      <c r="AB20" s="47">
        <f t="shared" si="3"/>
        <v>0</v>
      </c>
      <c r="AC20" s="46"/>
      <c r="AD20" s="48">
        <v>0</v>
      </c>
      <c r="AE20" s="46"/>
      <c r="AF20" s="47">
        <f t="shared" si="4"/>
        <v>0</v>
      </c>
      <c r="AG20" s="46"/>
      <c r="AH20" s="48">
        <v>0</v>
      </c>
      <c r="AI20" s="4"/>
      <c r="AJ20" s="47">
        <f t="shared" si="5"/>
        <v>0</v>
      </c>
      <c r="AK20" s="46"/>
      <c r="AL20" s="48">
        <v>0</v>
      </c>
      <c r="AM20" s="4"/>
      <c r="AN20" s="49">
        <v>0</v>
      </c>
      <c r="AO20" s="4"/>
      <c r="AP20" s="47">
        <f t="shared" si="6"/>
        <v>0</v>
      </c>
      <c r="AQ20" s="46"/>
      <c r="AR20" s="48">
        <v>0</v>
      </c>
      <c r="AS20" s="46"/>
      <c r="AT20" s="47">
        <f t="shared" si="7"/>
        <v>0</v>
      </c>
      <c r="AU20" s="46"/>
      <c r="AV20" s="48">
        <v>0</v>
      </c>
      <c r="AW20" s="4"/>
      <c r="AX20" s="47">
        <f t="shared" si="8"/>
        <v>0</v>
      </c>
      <c r="AY20" s="46"/>
      <c r="AZ20" s="48">
        <v>0</v>
      </c>
      <c r="BA20" s="4"/>
      <c r="BB20" s="49">
        <v>0</v>
      </c>
      <c r="BC20" s="4"/>
      <c r="BD20" s="47">
        <f t="shared" si="9"/>
        <v>0</v>
      </c>
      <c r="BE20" s="46"/>
      <c r="BF20" s="50">
        <v>0</v>
      </c>
      <c r="BG20" s="4"/>
      <c r="BH20" s="47">
        <f t="shared" si="10"/>
        <v>0</v>
      </c>
      <c r="BI20" s="46"/>
      <c r="BJ20" s="50">
        <v>0</v>
      </c>
      <c r="BK20" s="4"/>
      <c r="BL20" s="47">
        <f t="shared" si="11"/>
        <v>0</v>
      </c>
      <c r="BM20" s="46"/>
      <c r="BN20" s="50">
        <v>0</v>
      </c>
      <c r="BO20" s="4"/>
      <c r="BP20" s="49">
        <v>0</v>
      </c>
      <c r="BQ20" s="4"/>
      <c r="BR20" s="47">
        <f t="shared" si="12"/>
        <v>0</v>
      </c>
      <c r="BS20" s="46"/>
      <c r="BT20" s="50">
        <v>0</v>
      </c>
      <c r="BU20" s="4"/>
      <c r="BV20" s="47">
        <f t="shared" si="13"/>
        <v>0</v>
      </c>
      <c r="BW20" s="46"/>
      <c r="BX20" s="50">
        <v>0</v>
      </c>
      <c r="BY20" s="4"/>
      <c r="BZ20" s="47">
        <f t="shared" si="14"/>
        <v>0</v>
      </c>
      <c r="CA20" s="46"/>
      <c r="CB20" s="50">
        <v>0</v>
      </c>
      <c r="CC20" s="4"/>
      <c r="CD20" s="49">
        <v>0</v>
      </c>
      <c r="CE20" s="4"/>
      <c r="CF20" s="47">
        <f t="shared" si="15"/>
        <v>0</v>
      </c>
      <c r="CG20" s="46"/>
      <c r="CH20" s="50">
        <v>0</v>
      </c>
      <c r="CI20" s="4"/>
      <c r="CJ20" s="47">
        <f t="shared" si="16"/>
        <v>0</v>
      </c>
      <c r="CK20" s="46"/>
      <c r="CL20" s="50">
        <v>0</v>
      </c>
      <c r="CM20" s="4"/>
      <c r="CN20" s="47">
        <f t="shared" si="17"/>
        <v>0</v>
      </c>
      <c r="CO20" s="46"/>
      <c r="CP20" s="50">
        <v>0</v>
      </c>
      <c r="CQ20" s="4"/>
      <c r="CR20" s="49">
        <v>0</v>
      </c>
      <c r="CS20" s="4"/>
      <c r="CT20" s="47">
        <v>0</v>
      </c>
      <c r="CU20" s="46"/>
      <c r="CV20" s="50">
        <v>0</v>
      </c>
      <c r="CW20" s="4"/>
      <c r="CX20" s="47">
        <v>0</v>
      </c>
      <c r="CY20" s="46"/>
      <c r="CZ20" s="50">
        <v>0</v>
      </c>
      <c r="DA20" s="4"/>
      <c r="DB20" s="47">
        <v>0</v>
      </c>
      <c r="DC20" s="46"/>
      <c r="DD20" s="50">
        <v>0</v>
      </c>
      <c r="DE20" s="4"/>
      <c r="DF20" s="49">
        <v>0</v>
      </c>
    </row>
    <row r="21" spans="2:110">
      <c r="B21" s="25"/>
      <c r="C21" s="23"/>
      <c r="D21" s="62" t="s">
        <v>33</v>
      </c>
      <c r="E21" s="23"/>
      <c r="F21" s="43">
        <v>38987</v>
      </c>
      <c r="G21" s="44"/>
      <c r="H21" s="43">
        <v>17413</v>
      </c>
      <c r="I21" s="44"/>
      <c r="J21" s="43">
        <v>16169</v>
      </c>
      <c r="K21" s="44"/>
      <c r="L21" s="45">
        <v>5176</v>
      </c>
      <c r="M21" s="46"/>
      <c r="N21" s="47">
        <f t="shared" si="0"/>
        <v>1250</v>
      </c>
      <c r="O21" s="46"/>
      <c r="P21" s="48">
        <v>6426</v>
      </c>
      <c r="Q21" s="46"/>
      <c r="R21" s="47">
        <f t="shared" si="1"/>
        <v>1981</v>
      </c>
      <c r="S21" s="46"/>
      <c r="T21" s="48">
        <v>8407</v>
      </c>
      <c r="U21" s="46"/>
      <c r="V21" s="47">
        <f t="shared" si="2"/>
        <v>2310</v>
      </c>
      <c r="W21" s="46"/>
      <c r="X21" s="48">
        <v>10717</v>
      </c>
      <c r="Y21" s="46"/>
      <c r="Z21" s="45">
        <v>1037</v>
      </c>
      <c r="AA21" s="46"/>
      <c r="AB21" s="47">
        <f t="shared" si="3"/>
        <v>2922</v>
      </c>
      <c r="AC21" s="46"/>
      <c r="AD21" s="48">
        <v>3959</v>
      </c>
      <c r="AE21" s="46"/>
      <c r="AF21" s="47">
        <f t="shared" si="4"/>
        <v>-9700</v>
      </c>
      <c r="AG21" s="46"/>
      <c r="AH21" s="48">
        <v>-5741</v>
      </c>
      <c r="AI21" s="4"/>
      <c r="AJ21" s="47">
        <f t="shared" si="5"/>
        <v>15630</v>
      </c>
      <c r="AK21" s="46"/>
      <c r="AL21" s="48">
        <v>9889</v>
      </c>
      <c r="AM21" s="4"/>
      <c r="AN21" s="49">
        <v>2003</v>
      </c>
      <c r="AO21" s="4"/>
      <c r="AP21" s="47">
        <f t="shared" si="6"/>
        <v>2702</v>
      </c>
      <c r="AQ21" s="46"/>
      <c r="AR21" s="48">
        <v>4705</v>
      </c>
      <c r="AS21" s="46"/>
      <c r="AT21" s="47">
        <f t="shared" si="7"/>
        <v>11262</v>
      </c>
      <c r="AU21" s="46"/>
      <c r="AV21" s="48">
        <v>15967</v>
      </c>
      <c r="AW21" s="4"/>
      <c r="AX21" s="47">
        <f t="shared" si="8"/>
        <v>2121</v>
      </c>
      <c r="AY21" s="46"/>
      <c r="AZ21" s="48">
        <v>18088</v>
      </c>
      <c r="BA21" s="4"/>
      <c r="BB21" s="49">
        <v>5434</v>
      </c>
      <c r="BC21" s="4"/>
      <c r="BD21" s="47">
        <f t="shared" si="9"/>
        <v>9018</v>
      </c>
      <c r="BE21" s="46"/>
      <c r="BF21" s="50">
        <v>14452</v>
      </c>
      <c r="BG21" s="4"/>
      <c r="BH21" s="47">
        <f t="shared" si="10"/>
        <v>1701</v>
      </c>
      <c r="BI21" s="46"/>
      <c r="BJ21" s="50">
        <v>16153</v>
      </c>
      <c r="BK21" s="4"/>
      <c r="BL21" s="47">
        <f t="shared" si="11"/>
        <v>14453</v>
      </c>
      <c r="BM21" s="46"/>
      <c r="BN21" s="50">
        <v>30606</v>
      </c>
      <c r="BO21" s="4"/>
      <c r="BP21" s="49">
        <v>1934</v>
      </c>
      <c r="BQ21" s="4"/>
      <c r="BR21" s="47">
        <f t="shared" si="12"/>
        <v>6893</v>
      </c>
      <c r="BS21" s="46"/>
      <c r="BT21" s="50">
        <v>8827</v>
      </c>
      <c r="BU21" s="4"/>
      <c r="BV21" s="47">
        <f t="shared" si="13"/>
        <v>7947</v>
      </c>
      <c r="BW21" s="46"/>
      <c r="BX21" s="50">
        <v>16774</v>
      </c>
      <c r="BY21" s="4"/>
      <c r="BZ21" s="47">
        <f t="shared" si="14"/>
        <v>4695</v>
      </c>
      <c r="CA21" s="46"/>
      <c r="CB21" s="50">
        <v>21469</v>
      </c>
      <c r="CC21" s="4"/>
      <c r="CD21" s="49">
        <v>4251</v>
      </c>
      <c r="CE21" s="4"/>
      <c r="CF21" s="47">
        <f t="shared" si="15"/>
        <v>5399</v>
      </c>
      <c r="CG21" s="46"/>
      <c r="CH21" s="50">
        <v>9650</v>
      </c>
      <c r="CI21" s="4"/>
      <c r="CJ21" s="47">
        <f t="shared" si="16"/>
        <v>2618</v>
      </c>
      <c r="CK21" s="46"/>
      <c r="CL21" s="50">
        <v>12268</v>
      </c>
      <c r="CM21" s="4"/>
      <c r="CN21" s="47">
        <f t="shared" si="17"/>
        <v>4045</v>
      </c>
      <c r="CO21" s="46"/>
      <c r="CP21" s="50">
        <v>16313</v>
      </c>
      <c r="CQ21" s="4"/>
      <c r="CR21" s="49">
        <v>5059</v>
      </c>
      <c r="CS21" s="4"/>
      <c r="CT21" s="47">
        <v>4756</v>
      </c>
      <c r="CU21" s="46"/>
      <c r="CV21" s="50">
        <v>9815</v>
      </c>
      <c r="CW21" s="4"/>
      <c r="CX21" s="47">
        <v>6538</v>
      </c>
      <c r="CY21" s="46"/>
      <c r="CZ21" s="50">
        <v>16353</v>
      </c>
      <c r="DA21" s="4"/>
      <c r="DB21" s="47">
        <v>5769</v>
      </c>
      <c r="DC21" s="46"/>
      <c r="DD21" s="50">
        <v>22121</v>
      </c>
      <c r="DE21" s="4"/>
      <c r="DF21" s="49">
        <v>3623</v>
      </c>
    </row>
    <row r="22" spans="2:110">
      <c r="B22" s="25"/>
      <c r="C22" s="35"/>
      <c r="D22" s="62" t="s">
        <v>34</v>
      </c>
      <c r="E22" s="35"/>
      <c r="F22" s="43">
        <v>0</v>
      </c>
      <c r="G22" s="44"/>
      <c r="H22" s="43">
        <v>0</v>
      </c>
      <c r="I22" s="44"/>
      <c r="J22" s="43">
        <v>0</v>
      </c>
      <c r="K22" s="44"/>
      <c r="L22" s="45">
        <v>0</v>
      </c>
      <c r="M22" s="46"/>
      <c r="N22" s="47">
        <f t="shared" si="0"/>
        <v>0</v>
      </c>
      <c r="O22" s="46"/>
      <c r="P22" s="48">
        <v>0</v>
      </c>
      <c r="Q22" s="46"/>
      <c r="R22" s="47">
        <f t="shared" si="1"/>
        <v>0</v>
      </c>
      <c r="S22" s="46"/>
      <c r="T22" s="48">
        <v>0</v>
      </c>
      <c r="U22" s="46"/>
      <c r="V22" s="47">
        <f t="shared" si="2"/>
        <v>0</v>
      </c>
      <c r="W22" s="46"/>
      <c r="X22" s="48">
        <v>0</v>
      </c>
      <c r="Y22" s="46"/>
      <c r="Z22" s="45">
        <v>0</v>
      </c>
      <c r="AA22" s="46"/>
      <c r="AB22" s="47">
        <f t="shared" si="3"/>
        <v>0</v>
      </c>
      <c r="AC22" s="46"/>
      <c r="AD22" s="48">
        <v>0</v>
      </c>
      <c r="AE22" s="46"/>
      <c r="AF22" s="47">
        <f t="shared" si="4"/>
        <v>0</v>
      </c>
      <c r="AG22" s="46"/>
      <c r="AH22" s="48">
        <v>0</v>
      </c>
      <c r="AI22" s="4"/>
      <c r="AJ22" s="47">
        <f t="shared" si="5"/>
        <v>0</v>
      </c>
      <c r="AK22" s="46"/>
      <c r="AL22" s="48">
        <v>0</v>
      </c>
      <c r="AM22" s="4"/>
      <c r="AN22" s="49">
        <v>-4213</v>
      </c>
      <c r="AO22" s="4"/>
      <c r="AP22" s="47">
        <f t="shared" si="6"/>
        <v>0</v>
      </c>
      <c r="AQ22" s="46"/>
      <c r="AR22" s="48">
        <v>-4213</v>
      </c>
      <c r="AS22" s="46"/>
      <c r="AT22" s="47">
        <f t="shared" si="7"/>
        <v>65</v>
      </c>
      <c r="AU22" s="46"/>
      <c r="AV22" s="48">
        <v>-4148</v>
      </c>
      <c r="AW22" s="4"/>
      <c r="AX22" s="47">
        <f t="shared" si="8"/>
        <v>25170</v>
      </c>
      <c r="AY22" s="46"/>
      <c r="AZ22" s="48">
        <v>21022</v>
      </c>
      <c r="BA22" s="4"/>
      <c r="BB22" s="49">
        <v>6931</v>
      </c>
      <c r="BC22" s="4"/>
      <c r="BD22" s="47">
        <f t="shared" si="9"/>
        <v>-249024</v>
      </c>
      <c r="BE22" s="46"/>
      <c r="BF22" s="50">
        <v>-242093</v>
      </c>
      <c r="BG22" s="4"/>
      <c r="BH22" s="47">
        <f t="shared" si="10"/>
        <v>-1534</v>
      </c>
      <c r="BI22" s="46"/>
      <c r="BJ22" s="50">
        <v>-243627</v>
      </c>
      <c r="BK22" s="4"/>
      <c r="BL22" s="47">
        <f t="shared" si="11"/>
        <v>-3140</v>
      </c>
      <c r="BM22" s="46"/>
      <c r="BN22" s="50">
        <v>-246767</v>
      </c>
      <c r="BO22" s="4"/>
      <c r="BP22" s="49">
        <v>-6900</v>
      </c>
      <c r="BQ22" s="4"/>
      <c r="BR22" s="47">
        <f t="shared" si="12"/>
        <v>-10511</v>
      </c>
      <c r="BS22" s="46"/>
      <c r="BT22" s="50">
        <v>-17411</v>
      </c>
      <c r="BU22" s="4"/>
      <c r="BV22" s="47">
        <f t="shared" si="13"/>
        <v>-10283</v>
      </c>
      <c r="BW22" s="46"/>
      <c r="BX22" s="50">
        <v>-27694</v>
      </c>
      <c r="BY22" s="4"/>
      <c r="BZ22" s="47">
        <f t="shared" si="14"/>
        <v>-5136</v>
      </c>
      <c r="CA22" s="46"/>
      <c r="CB22" s="50">
        <v>-32830</v>
      </c>
      <c r="CC22" s="4"/>
      <c r="CD22" s="49">
        <v>-111477</v>
      </c>
      <c r="CE22" s="4"/>
      <c r="CF22" s="47">
        <f t="shared" si="15"/>
        <v>-1705</v>
      </c>
      <c r="CG22" s="46"/>
      <c r="CH22" s="50">
        <v>-113182</v>
      </c>
      <c r="CI22" s="4"/>
      <c r="CJ22" s="47">
        <f t="shared" si="16"/>
        <v>-643</v>
      </c>
      <c r="CK22" s="46"/>
      <c r="CL22" s="50">
        <v>-113825</v>
      </c>
      <c r="CM22" s="4"/>
      <c r="CN22" s="47">
        <f t="shared" si="17"/>
        <v>270</v>
      </c>
      <c r="CO22" s="46"/>
      <c r="CP22" s="50">
        <v>-113555</v>
      </c>
      <c r="CQ22" s="4"/>
      <c r="CR22" s="49">
        <v>-124</v>
      </c>
      <c r="CS22" s="4"/>
      <c r="CT22" s="47">
        <v>0</v>
      </c>
      <c r="CU22" s="46"/>
      <c r="CV22" s="50">
        <v>-124</v>
      </c>
      <c r="CW22" s="4"/>
      <c r="CX22" s="47">
        <v>0</v>
      </c>
      <c r="CY22" s="46"/>
      <c r="CZ22" s="50">
        <v>-124</v>
      </c>
      <c r="DA22" s="4"/>
      <c r="DB22" s="47">
        <v>-50</v>
      </c>
      <c r="DC22" s="46"/>
      <c r="DD22" s="50">
        <v>-174</v>
      </c>
      <c r="DE22" s="4"/>
      <c r="DF22" s="49">
        <v>0</v>
      </c>
    </row>
    <row r="23" spans="2:110">
      <c r="B23" s="25"/>
      <c r="C23" s="23"/>
      <c r="D23" s="62" t="s">
        <v>35</v>
      </c>
      <c r="E23" s="23"/>
      <c r="F23" s="43">
        <v>0</v>
      </c>
      <c r="G23" s="44"/>
      <c r="H23" s="43">
        <v>0</v>
      </c>
      <c r="I23" s="44"/>
      <c r="J23" s="43">
        <v>0</v>
      </c>
      <c r="K23" s="44"/>
      <c r="L23" s="45">
        <v>0</v>
      </c>
      <c r="M23" s="46"/>
      <c r="N23" s="47">
        <f>P23-L23</f>
        <v>0</v>
      </c>
      <c r="O23" s="46"/>
      <c r="P23" s="48"/>
      <c r="Q23" s="46"/>
      <c r="R23" s="47">
        <f>T23-P23</f>
        <v>0</v>
      </c>
      <c r="S23" s="46"/>
      <c r="T23" s="48">
        <v>0</v>
      </c>
      <c r="U23" s="46"/>
      <c r="V23" s="47">
        <f>X23-T23</f>
        <v>0</v>
      </c>
      <c r="W23" s="46"/>
      <c r="X23" s="48">
        <v>0</v>
      </c>
      <c r="Y23" s="46"/>
      <c r="Z23" s="45">
        <v>0</v>
      </c>
      <c r="AA23" s="46"/>
      <c r="AB23" s="47">
        <f>AD23-Z23</f>
        <v>0</v>
      </c>
      <c r="AC23" s="46"/>
      <c r="AD23" s="48">
        <v>0</v>
      </c>
      <c r="AE23" s="46"/>
      <c r="AF23" s="47">
        <f>AH23-AD23</f>
        <v>0</v>
      </c>
      <c r="AG23" s="46"/>
      <c r="AH23" s="48">
        <v>0</v>
      </c>
      <c r="AI23" s="4"/>
      <c r="AJ23" s="47">
        <f>AL23-AH23</f>
        <v>-11762</v>
      </c>
      <c r="AK23" s="46"/>
      <c r="AL23" s="48">
        <v>-11762</v>
      </c>
      <c r="AM23" s="4"/>
      <c r="AN23" s="49">
        <v>0</v>
      </c>
      <c r="AO23" s="4"/>
      <c r="AP23" s="47">
        <f>AR23-AN23</f>
        <v>0</v>
      </c>
      <c r="AQ23" s="46"/>
      <c r="AR23" s="48">
        <v>0</v>
      </c>
      <c r="AS23" s="46"/>
      <c r="AT23" s="47">
        <f>AV23-AR23</f>
        <v>0</v>
      </c>
      <c r="AU23" s="46"/>
      <c r="AV23" s="48">
        <v>0</v>
      </c>
      <c r="AW23" s="4"/>
      <c r="AX23" s="47">
        <f>AZ23-AV23</f>
        <v>0</v>
      </c>
      <c r="AY23" s="46"/>
      <c r="AZ23" s="48">
        <v>0</v>
      </c>
      <c r="BA23" s="4"/>
      <c r="BB23" s="49">
        <v>0</v>
      </c>
      <c r="BC23" s="4"/>
      <c r="BD23" s="47">
        <f>BF23-BB23</f>
        <v>0</v>
      </c>
      <c r="BE23" s="46"/>
      <c r="BF23" s="50">
        <v>0</v>
      </c>
      <c r="BG23" s="4"/>
      <c r="BH23" s="47">
        <f>BJ23-BF23</f>
        <v>0</v>
      </c>
      <c r="BI23" s="46"/>
      <c r="BJ23" s="50">
        <v>0</v>
      </c>
      <c r="BK23" s="4"/>
      <c r="BL23" s="47">
        <f>BN23-BJ23</f>
        <v>-255479</v>
      </c>
      <c r="BM23" s="46"/>
      <c r="BN23" s="50">
        <v>-255479</v>
      </c>
      <c r="BO23" s="4"/>
      <c r="BP23" s="49">
        <v>-91446</v>
      </c>
      <c r="BQ23" s="4"/>
      <c r="BR23" s="47">
        <f>BT23-BP23</f>
        <v>0</v>
      </c>
      <c r="BS23" s="46"/>
      <c r="BT23" s="50">
        <v>-91446</v>
      </c>
      <c r="BU23" s="4"/>
      <c r="BV23" s="47">
        <f>BX23-BT23</f>
        <v>0</v>
      </c>
      <c r="BW23" s="46"/>
      <c r="BX23" s="50">
        <v>-91446</v>
      </c>
      <c r="BY23" s="4"/>
      <c r="BZ23" s="47">
        <f>CB23-BX23</f>
        <v>-21547</v>
      </c>
      <c r="CA23" s="46"/>
      <c r="CB23" s="50">
        <v>-112993</v>
      </c>
      <c r="CC23" s="4"/>
      <c r="CD23" s="49">
        <v>-122873</v>
      </c>
      <c r="CE23" s="4"/>
      <c r="CF23" s="47">
        <f>CH23-CD23</f>
        <v>-25</v>
      </c>
      <c r="CG23" s="46"/>
      <c r="CH23" s="50">
        <v>-122898</v>
      </c>
      <c r="CI23" s="4"/>
      <c r="CJ23" s="47">
        <f>CL23-CH23</f>
        <v>-23986</v>
      </c>
      <c r="CK23" s="46"/>
      <c r="CL23" s="50">
        <v>-146884</v>
      </c>
      <c r="CM23" s="4"/>
      <c r="CN23" s="47">
        <f>CP23-CL23</f>
        <v>0</v>
      </c>
      <c r="CO23" s="46"/>
      <c r="CP23" s="50">
        <v>-146884</v>
      </c>
      <c r="CQ23" s="4"/>
      <c r="CR23" s="49">
        <v>0</v>
      </c>
      <c r="CS23" s="4"/>
      <c r="CT23" s="47">
        <v>-9149</v>
      </c>
      <c r="CU23" s="46"/>
      <c r="CV23" s="50">
        <v>-9149</v>
      </c>
      <c r="CW23" s="4"/>
      <c r="CX23" s="47">
        <v>-7119</v>
      </c>
      <c r="CY23" s="46"/>
      <c r="CZ23" s="50">
        <v>-16269</v>
      </c>
      <c r="DA23" s="4"/>
      <c r="DB23" s="47">
        <v>-2701</v>
      </c>
      <c r="DC23" s="46"/>
      <c r="DD23" s="50">
        <v>-18970</v>
      </c>
      <c r="DE23" s="4"/>
      <c r="DF23" s="49">
        <v>-17063</v>
      </c>
    </row>
    <row r="24" spans="2:110">
      <c r="B24" s="25"/>
      <c r="C24" s="35"/>
      <c r="D24" s="35"/>
      <c r="E24" s="35"/>
      <c r="F24" s="54">
        <f>SUM(F18:F23)</f>
        <v>3560071</v>
      </c>
      <c r="G24" s="44"/>
      <c r="H24" s="54">
        <f>SUM(H18:H23)</f>
        <v>4209772</v>
      </c>
      <c r="I24" s="44"/>
      <c r="J24" s="54">
        <f>SUM(J18:J23)</f>
        <v>3888355</v>
      </c>
      <c r="K24" s="44"/>
      <c r="L24" s="54">
        <f>SUM(L18:L23)</f>
        <v>944709</v>
      </c>
      <c r="M24" s="55"/>
      <c r="N24" s="56">
        <f>SUM(N18:N23)</f>
        <v>964865</v>
      </c>
      <c r="O24" s="44"/>
      <c r="P24" s="57">
        <f>SUM(P18:P23)</f>
        <v>1909574</v>
      </c>
      <c r="Q24" s="44"/>
      <c r="R24" s="56">
        <f>SUM(R18:R23)</f>
        <v>999422</v>
      </c>
      <c r="S24" s="44"/>
      <c r="T24" s="57">
        <f>SUM(T18:T23)</f>
        <v>2908996</v>
      </c>
      <c r="U24" s="44"/>
      <c r="V24" s="56">
        <f>SUM(V18:V23)</f>
        <v>1067212</v>
      </c>
      <c r="W24" s="44"/>
      <c r="X24" s="57">
        <f>SUM(X18:X23)</f>
        <v>3976208</v>
      </c>
      <c r="Y24" s="55"/>
      <c r="Z24" s="54">
        <f>SUM(Z18:Z23)</f>
        <v>998344</v>
      </c>
      <c r="AA24" s="44"/>
      <c r="AB24" s="56">
        <f>SUM(AB18:AB23)</f>
        <v>972086</v>
      </c>
      <c r="AC24" s="55"/>
      <c r="AD24" s="57">
        <f>SUM(AD18:AD23)</f>
        <v>1970430</v>
      </c>
      <c r="AE24" s="44"/>
      <c r="AF24" s="56">
        <f>SUM(AF18:AF23)</f>
        <v>1008819</v>
      </c>
      <c r="AG24" s="44"/>
      <c r="AH24" s="57">
        <f>SUM(AH18:AH23)</f>
        <v>2979249</v>
      </c>
      <c r="AI24" s="44"/>
      <c r="AJ24" s="56">
        <f>SUM(AJ18:AJ23)</f>
        <v>1083317</v>
      </c>
      <c r="AK24" s="55"/>
      <c r="AL24" s="57">
        <f>SUM(AL18:AL23)</f>
        <v>4062566</v>
      </c>
      <c r="AM24" s="44"/>
      <c r="AN24" s="54">
        <f>SUM(AN18:AN23)</f>
        <v>1006919</v>
      </c>
      <c r="AO24" s="4"/>
      <c r="AP24" s="56">
        <f>SUM(AP18:AP23)</f>
        <v>1020237</v>
      </c>
      <c r="AQ24" s="44"/>
      <c r="AR24" s="57">
        <f>SUM(AR18:AR23)</f>
        <v>2027156</v>
      </c>
      <c r="AS24" s="44"/>
      <c r="AT24" s="56">
        <f>SUM(AT18:AT23)</f>
        <v>1092278</v>
      </c>
      <c r="AU24" s="44"/>
      <c r="AV24" s="57">
        <f>SUM(AV18:AV23)</f>
        <v>3119434</v>
      </c>
      <c r="AW24" s="55"/>
      <c r="AX24" s="56">
        <f>SUM(AX18:AX23)</f>
        <v>1175994</v>
      </c>
      <c r="AY24" s="44"/>
      <c r="AZ24" s="57">
        <f>SUM(AZ18:AZ23)</f>
        <v>4295428</v>
      </c>
      <c r="BA24" s="4"/>
      <c r="BB24" s="54">
        <f>SUM(BB18:BB23)</f>
        <v>1080280</v>
      </c>
      <c r="BC24" s="44"/>
      <c r="BD24" s="56">
        <f>SUM(BD18:BD23)</f>
        <v>776038</v>
      </c>
      <c r="BE24" s="44"/>
      <c r="BF24" s="57">
        <f>SUM(BF18:BF23)</f>
        <v>1856318</v>
      </c>
      <c r="BG24" s="44"/>
      <c r="BH24" s="56">
        <f>SUM(BH18:BH23)</f>
        <v>982443</v>
      </c>
      <c r="BI24" s="55"/>
      <c r="BJ24" s="57">
        <f>SUM(BJ18:BJ23)</f>
        <v>2838761</v>
      </c>
      <c r="BK24" s="44"/>
      <c r="BL24" s="56">
        <f>SUM(BL18:BL23)</f>
        <v>933210</v>
      </c>
      <c r="BM24" s="55"/>
      <c r="BN24" s="57">
        <f>SUM(BN18:BN23)</f>
        <v>3771971</v>
      </c>
      <c r="BO24" s="44"/>
      <c r="BP24" s="54">
        <f>SUM(BP18:BP23)</f>
        <v>917986</v>
      </c>
      <c r="BQ24" s="55"/>
      <c r="BR24" s="56">
        <f>SUM(BR18:BR23)</f>
        <v>1008080</v>
      </c>
      <c r="BS24" s="44"/>
      <c r="BT24" s="57">
        <f>SUM(BT18:BT23)</f>
        <v>1926066</v>
      </c>
      <c r="BU24" s="55"/>
      <c r="BV24" s="56">
        <f>SUM(BV18:BV23)</f>
        <v>1051773</v>
      </c>
      <c r="BW24" s="44"/>
      <c r="BX24" s="57">
        <f>SUM(BX18:BX23)</f>
        <v>2977839</v>
      </c>
      <c r="BY24" s="55"/>
      <c r="BZ24" s="56">
        <f>SUM(BZ18:BZ23)</f>
        <v>1058298</v>
      </c>
      <c r="CA24" s="44"/>
      <c r="CB24" s="57">
        <f>SUM(CB18:CB23)</f>
        <v>4036137</v>
      </c>
      <c r="CC24" s="44"/>
      <c r="CD24" s="54">
        <f>SUM(CD18:CD23)</f>
        <v>714932</v>
      </c>
      <c r="CE24" s="55"/>
      <c r="CF24" s="56">
        <f>SUM(CF18:CF23)</f>
        <v>967168</v>
      </c>
      <c r="CG24" s="44"/>
      <c r="CH24" s="57">
        <f>SUM(CH18:CH23)</f>
        <v>1682100</v>
      </c>
      <c r="CI24" s="55"/>
      <c r="CJ24" s="56">
        <f>SUM(CJ18:CJ23)</f>
        <v>991181</v>
      </c>
      <c r="CK24" s="44"/>
      <c r="CL24" s="57">
        <f>SUM(CL18:CL23)</f>
        <v>2673281</v>
      </c>
      <c r="CM24" s="55"/>
      <c r="CN24" s="56">
        <f>SUM(CN18:CN23)</f>
        <v>1010630</v>
      </c>
      <c r="CO24" s="44"/>
      <c r="CP24" s="57">
        <f>SUM(CP18:CP23)</f>
        <v>3683911</v>
      </c>
      <c r="CQ24" s="44"/>
      <c r="CR24" s="54">
        <f>SUM(CR18:CR23)</f>
        <v>958892</v>
      </c>
      <c r="CS24" s="55"/>
      <c r="CT24" s="56">
        <f>SUM(CT18:CT23)</f>
        <v>962063</v>
      </c>
      <c r="CU24" s="44"/>
      <c r="CV24" s="57">
        <f>SUM(CV18:CV23)</f>
        <v>1920955</v>
      </c>
      <c r="CW24" s="55"/>
      <c r="CX24" s="56">
        <f>SUM(CX18:CX23)</f>
        <v>1000847</v>
      </c>
      <c r="CY24" s="44"/>
      <c r="CZ24" s="57">
        <f>SUM(CZ18:CZ23)</f>
        <v>2921802</v>
      </c>
      <c r="DA24" s="55"/>
      <c r="DB24" s="56">
        <f>SUM(DB18:DB23)</f>
        <v>1019690</v>
      </c>
      <c r="DC24" s="44"/>
      <c r="DD24" s="57">
        <f>SUM(DD18:DD23)</f>
        <v>3941492</v>
      </c>
      <c r="DE24" s="44"/>
      <c r="DF24" s="54">
        <f>SUM(DF18:DF23)</f>
        <v>882932</v>
      </c>
    </row>
    <row r="25" spans="2:110">
      <c r="B25" s="25"/>
      <c r="C25" s="35" t="s">
        <v>25</v>
      </c>
      <c r="D25" s="35"/>
      <c r="E25" s="35"/>
      <c r="F25" s="43"/>
      <c r="G25" s="44"/>
      <c r="H25" s="43"/>
      <c r="I25" s="59"/>
      <c r="J25" s="60"/>
      <c r="K25" s="59"/>
      <c r="L25" s="45"/>
      <c r="M25" s="46"/>
      <c r="N25" s="47"/>
      <c r="O25" s="46"/>
      <c r="P25" s="48"/>
      <c r="Q25" s="46"/>
      <c r="R25" s="47"/>
      <c r="S25" s="46"/>
      <c r="T25" s="48"/>
      <c r="U25" s="46"/>
      <c r="V25" s="47"/>
      <c r="W25" s="46"/>
      <c r="X25" s="48"/>
      <c r="Y25" s="46"/>
      <c r="Z25" s="45"/>
      <c r="AA25" s="46"/>
      <c r="AB25" s="47"/>
      <c r="AC25" s="46"/>
      <c r="AD25" s="48"/>
      <c r="AE25" s="46"/>
      <c r="AF25" s="47"/>
      <c r="AG25" s="46"/>
      <c r="AH25" s="48"/>
      <c r="AI25" s="4"/>
      <c r="AJ25" s="47"/>
      <c r="AK25" s="46"/>
      <c r="AL25" s="48"/>
      <c r="AM25" s="4"/>
      <c r="AN25" s="49"/>
      <c r="AO25" s="4"/>
      <c r="AP25" s="47"/>
      <c r="AQ25" s="46"/>
      <c r="AR25" s="48"/>
      <c r="AS25" s="46"/>
      <c r="AT25" s="47"/>
      <c r="AU25" s="46"/>
      <c r="AV25" s="48"/>
      <c r="AW25" s="4"/>
      <c r="AX25" s="47"/>
      <c r="AY25" s="46"/>
      <c r="AZ25" s="48"/>
      <c r="BA25" s="4"/>
      <c r="BB25" s="49">
        <v>0</v>
      </c>
      <c r="BC25" s="4"/>
      <c r="BD25" s="47"/>
      <c r="BE25" s="46"/>
      <c r="BF25" s="50">
        <v>0</v>
      </c>
      <c r="BG25" s="4"/>
      <c r="BH25" s="47"/>
      <c r="BI25" s="46"/>
      <c r="BJ25" s="50">
        <v>0</v>
      </c>
      <c r="BK25" s="4"/>
      <c r="BL25" s="47"/>
      <c r="BM25" s="46"/>
      <c r="BN25" s="50">
        <v>0</v>
      </c>
      <c r="BO25" s="4"/>
      <c r="BP25" s="49">
        <v>0</v>
      </c>
      <c r="BQ25" s="4"/>
      <c r="BR25" s="47"/>
      <c r="BS25" s="46"/>
      <c r="BT25" s="50">
        <v>0</v>
      </c>
      <c r="BU25" s="4"/>
      <c r="BV25" s="47"/>
      <c r="BW25" s="46"/>
      <c r="BX25" s="50"/>
      <c r="BY25" s="4"/>
      <c r="BZ25" s="47"/>
      <c r="CA25" s="46"/>
      <c r="CB25" s="50"/>
      <c r="CC25" s="4"/>
      <c r="CD25" s="49"/>
      <c r="CE25" s="4"/>
      <c r="CF25" s="47"/>
      <c r="CG25" s="46"/>
      <c r="CH25" s="50">
        <v>0</v>
      </c>
      <c r="CI25" s="4"/>
      <c r="CJ25" s="47"/>
      <c r="CK25" s="46"/>
      <c r="CL25" s="50"/>
      <c r="CM25" s="4"/>
      <c r="CN25" s="47"/>
      <c r="CO25" s="46"/>
      <c r="CP25" s="50"/>
      <c r="CQ25" s="4"/>
      <c r="CR25" s="49"/>
      <c r="CS25" s="4"/>
      <c r="CT25" s="47"/>
      <c r="CU25" s="46"/>
      <c r="CV25" s="50">
        <v>0</v>
      </c>
      <c r="CW25" s="4"/>
      <c r="CX25" s="47"/>
      <c r="CY25" s="46"/>
      <c r="CZ25" s="50">
        <v>0</v>
      </c>
      <c r="DA25" s="4"/>
      <c r="DB25" s="47"/>
      <c r="DC25" s="46"/>
      <c r="DD25" s="50">
        <v>0</v>
      </c>
      <c r="DE25" s="4"/>
      <c r="DF25" s="49"/>
    </row>
    <row r="26" spans="2:110">
      <c r="B26" s="64"/>
      <c r="C26" s="23"/>
      <c r="D26" s="62" t="s">
        <v>30</v>
      </c>
      <c r="E26" s="62"/>
      <c r="F26" s="43">
        <v>561854</v>
      </c>
      <c r="G26" s="44"/>
      <c r="H26" s="43">
        <v>523122</v>
      </c>
      <c r="I26" s="44"/>
      <c r="J26" s="43">
        <v>526650</v>
      </c>
      <c r="K26" s="44"/>
      <c r="L26" s="45">
        <v>125865</v>
      </c>
      <c r="M26" s="46"/>
      <c r="N26" s="47">
        <f t="shared" ref="N26:N30" si="18">P26-L26</f>
        <v>131565</v>
      </c>
      <c r="O26" s="46"/>
      <c r="P26" s="48">
        <v>257430</v>
      </c>
      <c r="Q26" s="46"/>
      <c r="R26" s="47">
        <f t="shared" ref="R26:R30" si="19">T26-P26</f>
        <v>133412</v>
      </c>
      <c r="S26" s="46"/>
      <c r="T26" s="48">
        <v>390842</v>
      </c>
      <c r="U26" s="46"/>
      <c r="V26" s="47">
        <f t="shared" ref="V26:V30" si="20">X26-T26</f>
        <v>129981</v>
      </c>
      <c r="W26" s="46"/>
      <c r="X26" s="48">
        <v>520823</v>
      </c>
      <c r="Y26" s="46"/>
      <c r="Z26" s="45">
        <v>121769</v>
      </c>
      <c r="AA26" s="46"/>
      <c r="AB26" s="47">
        <f t="shared" ref="AB26:AB30" si="21">AD26-Z26</f>
        <v>128846</v>
      </c>
      <c r="AC26" s="46"/>
      <c r="AD26" s="48">
        <v>250615</v>
      </c>
      <c r="AE26" s="46"/>
      <c r="AF26" s="47">
        <f t="shared" ref="AF26:AF30" si="22">AH26-AD26</f>
        <v>139601</v>
      </c>
      <c r="AG26" s="46"/>
      <c r="AH26" s="48">
        <v>390216</v>
      </c>
      <c r="AI26" s="4"/>
      <c r="AJ26" s="47">
        <f t="shared" ref="AJ26:AJ30" si="23">AL26-AH26</f>
        <v>144748</v>
      </c>
      <c r="AK26" s="46"/>
      <c r="AL26" s="48">
        <v>534964</v>
      </c>
      <c r="AM26" s="4"/>
      <c r="AN26" s="49">
        <v>143420</v>
      </c>
      <c r="AO26" s="4"/>
      <c r="AP26" s="47">
        <f t="shared" ref="AP26:AP30" si="24">AR26-AN26</f>
        <v>148983</v>
      </c>
      <c r="AQ26" s="46"/>
      <c r="AR26" s="48">
        <v>292403</v>
      </c>
      <c r="AS26" s="46"/>
      <c r="AT26" s="47">
        <f t="shared" ref="AT26:AT30" si="25">AV26-AR26</f>
        <v>161515</v>
      </c>
      <c r="AU26" s="46"/>
      <c r="AV26" s="48">
        <v>453918</v>
      </c>
      <c r="AW26" s="4"/>
      <c r="AX26" s="47">
        <f t="shared" ref="AX26:AX30" si="26">AZ26-AV26</f>
        <v>165585</v>
      </c>
      <c r="AY26" s="46"/>
      <c r="AZ26" s="48">
        <v>619503</v>
      </c>
      <c r="BA26" s="4"/>
      <c r="BB26" s="49">
        <v>159486</v>
      </c>
      <c r="BC26" s="4"/>
      <c r="BD26" s="47">
        <f t="shared" ref="BD26:BD30" si="27">BF26-BB26</f>
        <v>162954</v>
      </c>
      <c r="BE26" s="46"/>
      <c r="BF26" s="50">
        <v>322440</v>
      </c>
      <c r="BG26" s="4"/>
      <c r="BH26" s="47">
        <f t="shared" ref="BH26:BH30" si="28">BJ26-BF26</f>
        <v>170650</v>
      </c>
      <c r="BI26" s="46"/>
      <c r="BJ26" s="50">
        <v>493090</v>
      </c>
      <c r="BK26" s="4"/>
      <c r="BL26" s="47">
        <f t="shared" ref="BL26:BL30" si="29">BN26-BJ26</f>
        <v>206097</v>
      </c>
      <c r="BM26" s="46"/>
      <c r="BN26" s="50">
        <v>699187</v>
      </c>
      <c r="BO26" s="4"/>
      <c r="BP26" s="49">
        <v>190303</v>
      </c>
      <c r="BQ26" s="4"/>
      <c r="BR26" s="47">
        <f t="shared" ref="BR26:BR30" si="30">BT26-BP26</f>
        <v>197427</v>
      </c>
      <c r="BS26" s="46"/>
      <c r="BT26" s="50">
        <v>387730</v>
      </c>
      <c r="BU26" s="4"/>
      <c r="BV26" s="47">
        <f t="shared" ref="BV26:BV30" si="31">BX26-BT26</f>
        <v>199132</v>
      </c>
      <c r="BW26" s="46"/>
      <c r="BX26" s="50">
        <v>586862</v>
      </c>
      <c r="BY26" s="4"/>
      <c r="BZ26" s="47">
        <f t="shared" ref="BZ26:BZ30" si="32">CB26-BX26</f>
        <v>205825</v>
      </c>
      <c r="CA26" s="46"/>
      <c r="CB26" s="50">
        <v>792687</v>
      </c>
      <c r="CC26" s="4"/>
      <c r="CD26" s="49">
        <v>200460</v>
      </c>
      <c r="CE26" s="4"/>
      <c r="CF26" s="47">
        <f t="shared" ref="CF26:CF30" si="33">CH26-CD26</f>
        <v>216160</v>
      </c>
      <c r="CG26" s="46"/>
      <c r="CH26" s="50">
        <v>416620</v>
      </c>
      <c r="CI26" s="4"/>
      <c r="CJ26" s="47">
        <f t="shared" ref="CJ26:CJ30" si="34">CL26-CH26</f>
        <v>223695</v>
      </c>
      <c r="CK26" s="46"/>
      <c r="CL26" s="50">
        <v>640315</v>
      </c>
      <c r="CM26" s="4"/>
      <c r="CN26" s="47">
        <f t="shared" ref="CN26:CN30" si="35">CP26-CL26</f>
        <v>213864</v>
      </c>
      <c r="CO26" s="46"/>
      <c r="CP26" s="50">
        <v>854179</v>
      </c>
      <c r="CQ26" s="4"/>
      <c r="CR26" s="49">
        <v>205447</v>
      </c>
      <c r="CS26" s="4"/>
      <c r="CT26" s="47">
        <v>220820</v>
      </c>
      <c r="CU26" s="46"/>
      <c r="CV26" s="50">
        <v>426267</v>
      </c>
      <c r="CW26" s="4"/>
      <c r="CX26" s="47">
        <v>217485</v>
      </c>
      <c r="CY26" s="46"/>
      <c r="CZ26" s="50">
        <v>643749</v>
      </c>
      <c r="DA26" s="4"/>
      <c r="DB26" s="47">
        <v>212385</v>
      </c>
      <c r="DC26" s="46"/>
      <c r="DD26" s="50">
        <v>856135</v>
      </c>
      <c r="DE26" s="4"/>
      <c r="DF26" s="49">
        <v>213385</v>
      </c>
    </row>
    <row r="27" spans="2:110">
      <c r="B27" s="25"/>
      <c r="C27" s="35"/>
      <c r="D27" s="62" t="s">
        <v>31</v>
      </c>
      <c r="E27" s="35"/>
      <c r="F27" s="43">
        <v>157462</v>
      </c>
      <c r="G27" s="44"/>
      <c r="H27" s="43">
        <v>158366</v>
      </c>
      <c r="I27" s="44"/>
      <c r="J27" s="43">
        <v>167316</v>
      </c>
      <c r="K27" s="44"/>
      <c r="L27" s="45">
        <v>43423</v>
      </c>
      <c r="M27" s="46"/>
      <c r="N27" s="47">
        <f t="shared" si="18"/>
        <v>43149</v>
      </c>
      <c r="O27" s="46"/>
      <c r="P27" s="48">
        <v>86572</v>
      </c>
      <c r="Q27" s="46"/>
      <c r="R27" s="47">
        <f t="shared" si="19"/>
        <v>43645</v>
      </c>
      <c r="S27" s="46"/>
      <c r="T27" s="48">
        <v>130217</v>
      </c>
      <c r="U27" s="46"/>
      <c r="V27" s="47">
        <f t="shared" si="20"/>
        <v>43837</v>
      </c>
      <c r="W27" s="46"/>
      <c r="X27" s="48">
        <v>174054</v>
      </c>
      <c r="Y27" s="46"/>
      <c r="Z27" s="45">
        <v>44837</v>
      </c>
      <c r="AA27" s="46"/>
      <c r="AB27" s="47">
        <f t="shared" si="21"/>
        <v>43843</v>
      </c>
      <c r="AC27" s="46"/>
      <c r="AD27" s="48">
        <v>88680</v>
      </c>
      <c r="AE27" s="46"/>
      <c r="AF27" s="47">
        <f t="shared" si="22"/>
        <v>45682</v>
      </c>
      <c r="AG27" s="46"/>
      <c r="AH27" s="48">
        <v>134362</v>
      </c>
      <c r="AI27" s="4"/>
      <c r="AJ27" s="47">
        <f t="shared" si="23"/>
        <v>46168</v>
      </c>
      <c r="AK27" s="46"/>
      <c r="AL27" s="48">
        <v>180530</v>
      </c>
      <c r="AM27" s="4"/>
      <c r="AN27" s="49">
        <v>47443</v>
      </c>
      <c r="AO27" s="4"/>
      <c r="AP27" s="47">
        <f t="shared" si="24"/>
        <v>47945</v>
      </c>
      <c r="AQ27" s="46"/>
      <c r="AR27" s="48">
        <v>95388</v>
      </c>
      <c r="AS27" s="46"/>
      <c r="AT27" s="47">
        <f t="shared" si="25"/>
        <v>48251</v>
      </c>
      <c r="AU27" s="46"/>
      <c r="AV27" s="48">
        <v>143639</v>
      </c>
      <c r="AW27" s="4"/>
      <c r="AX27" s="47">
        <f t="shared" si="26"/>
        <v>49455</v>
      </c>
      <c r="AY27" s="46"/>
      <c r="AZ27" s="48">
        <v>193094</v>
      </c>
      <c r="BA27" s="4"/>
      <c r="BB27" s="49">
        <v>49491</v>
      </c>
      <c r="BC27" s="4"/>
      <c r="BD27" s="47">
        <f t="shared" si="27"/>
        <v>48756</v>
      </c>
      <c r="BE27" s="46"/>
      <c r="BF27" s="50">
        <v>98247</v>
      </c>
      <c r="BG27" s="4"/>
      <c r="BH27" s="47">
        <f t="shared" si="28"/>
        <v>51305</v>
      </c>
      <c r="BI27" s="46"/>
      <c r="BJ27" s="50">
        <v>149552</v>
      </c>
      <c r="BK27" s="4"/>
      <c r="BL27" s="47">
        <f t="shared" si="29"/>
        <v>53149</v>
      </c>
      <c r="BM27" s="46"/>
      <c r="BN27" s="50">
        <v>202701</v>
      </c>
      <c r="BO27" s="4"/>
      <c r="BP27" s="49">
        <v>53775</v>
      </c>
      <c r="BQ27" s="4"/>
      <c r="BR27" s="47">
        <f t="shared" si="30"/>
        <v>53175</v>
      </c>
      <c r="BS27" s="46"/>
      <c r="BT27" s="50">
        <v>106950</v>
      </c>
      <c r="BU27" s="4"/>
      <c r="BV27" s="47">
        <f t="shared" si="31"/>
        <v>54255</v>
      </c>
      <c r="BW27" s="46"/>
      <c r="BX27" s="50">
        <v>161205</v>
      </c>
      <c r="BY27" s="4"/>
      <c r="BZ27" s="47">
        <f t="shared" si="32"/>
        <v>58394</v>
      </c>
      <c r="CA27" s="46"/>
      <c r="CB27" s="50">
        <v>219599</v>
      </c>
      <c r="CC27" s="4"/>
      <c r="CD27" s="49">
        <v>57163</v>
      </c>
      <c r="CE27" s="4"/>
      <c r="CF27" s="47">
        <f t="shared" si="33"/>
        <v>56636</v>
      </c>
      <c r="CG27" s="46"/>
      <c r="CH27" s="50">
        <v>113799</v>
      </c>
      <c r="CI27" s="4"/>
      <c r="CJ27" s="47">
        <f t="shared" si="34"/>
        <v>56548</v>
      </c>
      <c r="CK27" s="46"/>
      <c r="CL27" s="50">
        <v>170347</v>
      </c>
      <c r="CM27" s="4"/>
      <c r="CN27" s="47">
        <f t="shared" si="35"/>
        <v>57713</v>
      </c>
      <c r="CO27" s="46"/>
      <c r="CP27" s="50">
        <v>228060</v>
      </c>
      <c r="CQ27" s="4"/>
      <c r="CR27" s="49">
        <v>58019</v>
      </c>
      <c r="CS27" s="4"/>
      <c r="CT27" s="47">
        <v>53508</v>
      </c>
      <c r="CU27" s="46"/>
      <c r="CV27" s="50">
        <v>111527</v>
      </c>
      <c r="CW27" s="4"/>
      <c r="CX27" s="47">
        <v>56776</v>
      </c>
      <c r="CY27" s="46"/>
      <c r="CZ27" s="50">
        <v>168305</v>
      </c>
      <c r="DA27" s="4"/>
      <c r="DB27" s="47">
        <v>55977</v>
      </c>
      <c r="DC27" s="46"/>
      <c r="DD27" s="50">
        <v>224282</v>
      </c>
      <c r="DE27" s="4"/>
      <c r="DF27" s="49">
        <v>55912</v>
      </c>
    </row>
    <row r="28" spans="2:110">
      <c r="B28" s="25"/>
      <c r="C28" s="35"/>
      <c r="D28" s="62" t="s">
        <v>32</v>
      </c>
      <c r="E28" s="35"/>
      <c r="F28" s="43">
        <v>0</v>
      </c>
      <c r="G28" s="44"/>
      <c r="H28" s="43">
        <v>0</v>
      </c>
      <c r="I28" s="44"/>
      <c r="J28" s="43">
        <v>0</v>
      </c>
      <c r="K28" s="44"/>
      <c r="L28" s="45">
        <v>0</v>
      </c>
      <c r="M28" s="46"/>
      <c r="N28" s="47">
        <f t="shared" si="18"/>
        <v>0</v>
      </c>
      <c r="O28" s="46"/>
      <c r="P28" s="48">
        <v>0</v>
      </c>
      <c r="Q28" s="46"/>
      <c r="R28" s="47">
        <f t="shared" si="19"/>
        <v>0</v>
      </c>
      <c r="S28" s="46"/>
      <c r="T28" s="48">
        <v>0</v>
      </c>
      <c r="U28" s="46"/>
      <c r="V28" s="47">
        <f t="shared" si="20"/>
        <v>0</v>
      </c>
      <c r="W28" s="46"/>
      <c r="X28" s="48">
        <v>0</v>
      </c>
      <c r="Y28" s="46"/>
      <c r="Z28" s="45">
        <v>0</v>
      </c>
      <c r="AA28" s="46"/>
      <c r="AB28" s="47">
        <f t="shared" si="21"/>
        <v>0</v>
      </c>
      <c r="AC28" s="46"/>
      <c r="AD28" s="48">
        <v>0</v>
      </c>
      <c r="AE28" s="46"/>
      <c r="AF28" s="47">
        <f t="shared" si="22"/>
        <v>0</v>
      </c>
      <c r="AG28" s="46"/>
      <c r="AH28" s="48">
        <v>0</v>
      </c>
      <c r="AI28" s="4"/>
      <c r="AJ28" s="47">
        <f t="shared" si="23"/>
        <v>0</v>
      </c>
      <c r="AK28" s="46"/>
      <c r="AL28" s="48">
        <v>0</v>
      </c>
      <c r="AM28" s="4"/>
      <c r="AN28" s="49">
        <v>0</v>
      </c>
      <c r="AO28" s="4"/>
      <c r="AP28" s="47">
        <f t="shared" si="24"/>
        <v>0</v>
      </c>
      <c r="AQ28" s="46"/>
      <c r="AR28" s="48">
        <v>0</v>
      </c>
      <c r="AS28" s="46"/>
      <c r="AT28" s="47">
        <f t="shared" si="25"/>
        <v>0</v>
      </c>
      <c r="AU28" s="46"/>
      <c r="AV28" s="48">
        <v>0</v>
      </c>
      <c r="AW28" s="4"/>
      <c r="AX28" s="47">
        <f t="shared" si="26"/>
        <v>0</v>
      </c>
      <c r="AY28" s="46"/>
      <c r="AZ28" s="48">
        <v>0</v>
      </c>
      <c r="BA28" s="4"/>
      <c r="BB28" s="49">
        <v>0</v>
      </c>
      <c r="BC28" s="4"/>
      <c r="BD28" s="47">
        <f t="shared" si="27"/>
        <v>0</v>
      </c>
      <c r="BE28" s="46"/>
      <c r="BF28" s="50">
        <v>0</v>
      </c>
      <c r="BG28" s="4"/>
      <c r="BH28" s="47">
        <f t="shared" si="28"/>
        <v>0</v>
      </c>
      <c r="BI28" s="46"/>
      <c r="BJ28" s="50">
        <v>0</v>
      </c>
      <c r="BK28" s="4"/>
      <c r="BL28" s="47">
        <f t="shared" si="29"/>
        <v>0</v>
      </c>
      <c r="BM28" s="46"/>
      <c r="BN28" s="50">
        <v>0</v>
      </c>
      <c r="BO28" s="4"/>
      <c r="BP28" s="49">
        <v>0</v>
      </c>
      <c r="BQ28" s="4"/>
      <c r="BR28" s="47">
        <f t="shared" si="30"/>
        <v>0</v>
      </c>
      <c r="BS28" s="46"/>
      <c r="BT28" s="50">
        <v>0</v>
      </c>
      <c r="BU28" s="4"/>
      <c r="BV28" s="47">
        <f t="shared" si="31"/>
        <v>84000</v>
      </c>
      <c r="BW28" s="46"/>
      <c r="BX28" s="50">
        <v>84000</v>
      </c>
      <c r="BY28" s="4"/>
      <c r="BZ28" s="47">
        <f t="shared" si="32"/>
        <v>0</v>
      </c>
      <c r="CA28" s="46"/>
      <c r="CB28" s="50">
        <v>84000</v>
      </c>
      <c r="CC28" s="4"/>
      <c r="CD28" s="49">
        <v>0</v>
      </c>
      <c r="CE28" s="4"/>
      <c r="CF28" s="47">
        <f t="shared" si="33"/>
        <v>0</v>
      </c>
      <c r="CG28" s="46"/>
      <c r="CH28" s="50">
        <v>0</v>
      </c>
      <c r="CI28" s="4"/>
      <c r="CJ28" s="47">
        <f t="shared" si="34"/>
        <v>0</v>
      </c>
      <c r="CK28" s="46"/>
      <c r="CL28" s="50">
        <v>0</v>
      </c>
      <c r="CM28" s="4"/>
      <c r="CN28" s="47">
        <f t="shared" si="35"/>
        <v>0</v>
      </c>
      <c r="CO28" s="46"/>
      <c r="CP28" s="50">
        <v>0</v>
      </c>
      <c r="CQ28" s="4"/>
      <c r="CR28" s="49">
        <v>0</v>
      </c>
      <c r="CS28" s="4"/>
      <c r="CT28" s="47">
        <v>0</v>
      </c>
      <c r="CU28" s="46"/>
      <c r="CV28" s="50">
        <v>0</v>
      </c>
      <c r="CW28" s="4"/>
      <c r="CX28" s="47">
        <v>0</v>
      </c>
      <c r="CY28" s="46"/>
      <c r="CZ28" s="50">
        <v>0</v>
      </c>
      <c r="DA28" s="4"/>
      <c r="DB28" s="47">
        <v>0</v>
      </c>
      <c r="DC28" s="46"/>
      <c r="DD28" s="50">
        <v>0</v>
      </c>
      <c r="DE28" s="4"/>
      <c r="DF28" s="49">
        <v>0</v>
      </c>
    </row>
    <row r="29" spans="2:110">
      <c r="B29" s="25"/>
      <c r="C29" s="35"/>
      <c r="D29" s="62" t="s">
        <v>33</v>
      </c>
      <c r="E29" s="35"/>
      <c r="F29" s="43">
        <v>0</v>
      </c>
      <c r="G29" s="44"/>
      <c r="H29" s="43">
        <v>857</v>
      </c>
      <c r="I29" s="44"/>
      <c r="J29" s="43">
        <v>2401</v>
      </c>
      <c r="K29" s="44"/>
      <c r="L29" s="45">
        <v>345</v>
      </c>
      <c r="M29" s="46"/>
      <c r="N29" s="47">
        <f t="shared" si="18"/>
        <v>-68</v>
      </c>
      <c r="O29" s="46"/>
      <c r="P29" s="48">
        <v>277</v>
      </c>
      <c r="Q29" s="46"/>
      <c r="R29" s="47">
        <f t="shared" si="19"/>
        <v>390</v>
      </c>
      <c r="S29" s="46"/>
      <c r="T29" s="48">
        <v>667</v>
      </c>
      <c r="U29" s="46"/>
      <c r="V29" s="47">
        <f t="shared" si="20"/>
        <v>464</v>
      </c>
      <c r="W29" s="46"/>
      <c r="X29" s="48">
        <v>1131</v>
      </c>
      <c r="Y29" s="46"/>
      <c r="Z29" s="45">
        <v>104</v>
      </c>
      <c r="AA29" s="46"/>
      <c r="AB29" s="47">
        <f t="shared" si="21"/>
        <v>317</v>
      </c>
      <c r="AC29" s="46"/>
      <c r="AD29" s="48">
        <v>421</v>
      </c>
      <c r="AE29" s="46"/>
      <c r="AF29" s="47">
        <f t="shared" si="22"/>
        <v>337</v>
      </c>
      <c r="AG29" s="46"/>
      <c r="AH29" s="48">
        <v>758</v>
      </c>
      <c r="AI29" s="4"/>
      <c r="AJ29" s="47">
        <f t="shared" si="23"/>
        <v>485</v>
      </c>
      <c r="AK29" s="46"/>
      <c r="AL29" s="48">
        <v>1243</v>
      </c>
      <c r="AM29" s="4"/>
      <c r="AN29" s="49">
        <v>120</v>
      </c>
      <c r="AO29" s="4"/>
      <c r="AP29" s="47">
        <f t="shared" si="24"/>
        <v>306</v>
      </c>
      <c r="AQ29" s="46"/>
      <c r="AR29" s="48">
        <v>426</v>
      </c>
      <c r="AS29" s="46"/>
      <c r="AT29" s="47">
        <f t="shared" si="25"/>
        <v>351</v>
      </c>
      <c r="AU29" s="46"/>
      <c r="AV29" s="48">
        <v>777</v>
      </c>
      <c r="AW29" s="4"/>
      <c r="AX29" s="47">
        <f t="shared" si="26"/>
        <v>390</v>
      </c>
      <c r="AY29" s="46"/>
      <c r="AZ29" s="48">
        <v>1167</v>
      </c>
      <c r="BA29" s="4"/>
      <c r="BB29" s="49">
        <v>193</v>
      </c>
      <c r="BC29" s="4"/>
      <c r="BD29" s="47">
        <f t="shared" si="27"/>
        <v>-682</v>
      </c>
      <c r="BE29" s="46"/>
      <c r="BF29" s="50">
        <v>-489</v>
      </c>
      <c r="BG29" s="4"/>
      <c r="BH29" s="47">
        <f t="shared" si="28"/>
        <v>436</v>
      </c>
      <c r="BI29" s="46"/>
      <c r="BJ29" s="50">
        <v>-53</v>
      </c>
      <c r="BK29" s="4"/>
      <c r="BL29" s="47">
        <f t="shared" si="29"/>
        <v>336</v>
      </c>
      <c r="BM29" s="46"/>
      <c r="BN29" s="50">
        <v>283</v>
      </c>
      <c r="BO29" s="4"/>
      <c r="BP29" s="49">
        <v>344</v>
      </c>
      <c r="BQ29" s="4"/>
      <c r="BR29" s="47">
        <f t="shared" si="30"/>
        <v>983</v>
      </c>
      <c r="BS29" s="46"/>
      <c r="BT29" s="50">
        <v>1327</v>
      </c>
      <c r="BU29" s="4"/>
      <c r="BV29" s="47">
        <f t="shared" si="31"/>
        <v>1367</v>
      </c>
      <c r="BW29" s="46"/>
      <c r="BX29" s="50">
        <v>2694</v>
      </c>
      <c r="BY29" s="4"/>
      <c r="BZ29" s="47">
        <f t="shared" si="32"/>
        <v>2060</v>
      </c>
      <c r="CA29" s="46"/>
      <c r="CB29" s="50">
        <v>4754</v>
      </c>
      <c r="CC29" s="4"/>
      <c r="CD29" s="49">
        <v>1130</v>
      </c>
      <c r="CE29" s="4"/>
      <c r="CF29" s="47">
        <f t="shared" si="33"/>
        <v>-631</v>
      </c>
      <c r="CG29" s="46"/>
      <c r="CH29" s="50">
        <v>499</v>
      </c>
      <c r="CI29" s="4"/>
      <c r="CJ29" s="47">
        <f t="shared" si="34"/>
        <v>2292</v>
      </c>
      <c r="CK29" s="46"/>
      <c r="CL29" s="50">
        <v>2791</v>
      </c>
      <c r="CM29" s="4"/>
      <c r="CN29" s="47">
        <f t="shared" si="35"/>
        <v>3083</v>
      </c>
      <c r="CO29" s="46"/>
      <c r="CP29" s="50">
        <v>5874</v>
      </c>
      <c r="CQ29" s="4"/>
      <c r="CR29" s="49">
        <v>969</v>
      </c>
      <c r="CS29" s="4"/>
      <c r="CT29" s="47">
        <v>996</v>
      </c>
      <c r="CU29" s="46"/>
      <c r="CV29" s="50">
        <v>1965</v>
      </c>
      <c r="CW29" s="4"/>
      <c r="CX29" s="47">
        <v>1606</v>
      </c>
      <c r="CY29" s="46"/>
      <c r="CZ29" s="50">
        <v>3572</v>
      </c>
      <c r="DA29" s="4"/>
      <c r="DB29" s="47">
        <v>883</v>
      </c>
      <c r="DC29" s="46"/>
      <c r="DD29" s="50">
        <v>4455</v>
      </c>
      <c r="DE29" s="4"/>
      <c r="DF29" s="49">
        <v>712</v>
      </c>
    </row>
    <row r="30" spans="2:110">
      <c r="B30" s="25"/>
      <c r="C30" s="35"/>
      <c r="D30" s="62" t="s">
        <v>34</v>
      </c>
      <c r="E30" s="35"/>
      <c r="F30" s="43">
        <v>0</v>
      </c>
      <c r="G30" s="44"/>
      <c r="H30" s="43">
        <v>0</v>
      </c>
      <c r="I30" s="44"/>
      <c r="J30" s="43">
        <v>0</v>
      </c>
      <c r="K30" s="44"/>
      <c r="L30" s="45">
        <v>0</v>
      </c>
      <c r="M30" s="46"/>
      <c r="N30" s="47">
        <f t="shared" si="18"/>
        <v>0</v>
      </c>
      <c r="O30" s="46"/>
      <c r="P30" s="48">
        <v>0</v>
      </c>
      <c r="Q30" s="46"/>
      <c r="R30" s="47">
        <f t="shared" si="19"/>
        <v>0</v>
      </c>
      <c r="S30" s="46"/>
      <c r="T30" s="48">
        <v>0</v>
      </c>
      <c r="U30" s="46"/>
      <c r="V30" s="47">
        <f t="shared" si="20"/>
        <v>0</v>
      </c>
      <c r="W30" s="46"/>
      <c r="X30" s="48">
        <v>0</v>
      </c>
      <c r="Y30" s="46"/>
      <c r="Z30" s="45">
        <v>0</v>
      </c>
      <c r="AA30" s="46"/>
      <c r="AB30" s="47">
        <f t="shared" si="21"/>
        <v>0</v>
      </c>
      <c r="AC30" s="46"/>
      <c r="AD30" s="48">
        <v>0</v>
      </c>
      <c r="AE30" s="46"/>
      <c r="AF30" s="47">
        <f t="shared" si="22"/>
        <v>0</v>
      </c>
      <c r="AG30" s="46"/>
      <c r="AH30" s="48">
        <v>0</v>
      </c>
      <c r="AI30" s="4"/>
      <c r="AJ30" s="47">
        <f t="shared" si="23"/>
        <v>0</v>
      </c>
      <c r="AK30" s="46"/>
      <c r="AL30" s="48">
        <v>0</v>
      </c>
      <c r="AM30" s="4"/>
      <c r="AN30" s="49">
        <v>0</v>
      </c>
      <c r="AO30" s="4"/>
      <c r="AP30" s="47">
        <f t="shared" si="24"/>
        <v>0</v>
      </c>
      <c r="AQ30" s="46"/>
      <c r="AR30" s="48">
        <v>0</v>
      </c>
      <c r="AS30" s="46"/>
      <c r="AT30" s="47">
        <f t="shared" si="25"/>
        <v>0</v>
      </c>
      <c r="AU30" s="46"/>
      <c r="AV30" s="48">
        <v>0</v>
      </c>
      <c r="AW30" s="4"/>
      <c r="AX30" s="47">
        <f t="shared" si="26"/>
        <v>0</v>
      </c>
      <c r="AY30" s="46"/>
      <c r="AZ30" s="48">
        <v>0</v>
      </c>
      <c r="BA30" s="4"/>
      <c r="BB30" s="49">
        <v>0</v>
      </c>
      <c r="BC30" s="4"/>
      <c r="BD30" s="47">
        <f t="shared" si="27"/>
        <v>0</v>
      </c>
      <c r="BE30" s="46"/>
      <c r="BF30" s="50">
        <v>0</v>
      </c>
      <c r="BG30" s="4"/>
      <c r="BH30" s="47">
        <f t="shared" si="28"/>
        <v>0</v>
      </c>
      <c r="BI30" s="46"/>
      <c r="BJ30" s="50">
        <v>0</v>
      </c>
      <c r="BK30" s="4"/>
      <c r="BL30" s="47">
        <f t="shared" si="29"/>
        <v>0</v>
      </c>
      <c r="BM30" s="46"/>
      <c r="BN30" s="50">
        <v>0</v>
      </c>
      <c r="BO30" s="4"/>
      <c r="BP30" s="49">
        <v>0</v>
      </c>
      <c r="BQ30" s="4"/>
      <c r="BR30" s="47">
        <f t="shared" si="30"/>
        <v>0</v>
      </c>
      <c r="BS30" s="46"/>
      <c r="BT30" s="50">
        <v>0</v>
      </c>
      <c r="BU30" s="4"/>
      <c r="BV30" s="47">
        <f t="shared" si="31"/>
        <v>-2201</v>
      </c>
      <c r="BW30" s="46"/>
      <c r="BX30" s="50">
        <v>-2201</v>
      </c>
      <c r="BY30" s="4"/>
      <c r="BZ30" s="47">
        <f t="shared" si="32"/>
        <v>-156</v>
      </c>
      <c r="CA30" s="46"/>
      <c r="CB30" s="50">
        <v>-2357</v>
      </c>
      <c r="CC30" s="4"/>
      <c r="CD30" s="49">
        <v>0</v>
      </c>
      <c r="CE30" s="4"/>
      <c r="CF30" s="47">
        <f t="shared" si="33"/>
        <v>-3054</v>
      </c>
      <c r="CG30" s="46"/>
      <c r="CH30" s="50">
        <v>-3054</v>
      </c>
      <c r="CI30" s="4"/>
      <c r="CJ30" s="47">
        <f t="shared" si="34"/>
        <v>-105</v>
      </c>
      <c r="CK30" s="46"/>
      <c r="CL30" s="50">
        <v>-3159</v>
      </c>
      <c r="CM30" s="4"/>
      <c r="CN30" s="47">
        <f t="shared" si="35"/>
        <v>-6371</v>
      </c>
      <c r="CO30" s="46"/>
      <c r="CP30" s="50">
        <v>-9530</v>
      </c>
      <c r="CQ30" s="4"/>
      <c r="CR30" s="49">
        <v>0</v>
      </c>
      <c r="CS30" s="4"/>
      <c r="CT30" s="47">
        <v>1</v>
      </c>
      <c r="CU30" s="46"/>
      <c r="CV30" s="50">
        <v>1</v>
      </c>
      <c r="CW30" s="4"/>
      <c r="CX30" s="47">
        <v>0</v>
      </c>
      <c r="CY30" s="46"/>
      <c r="CZ30" s="50">
        <v>1</v>
      </c>
      <c r="DA30" s="4"/>
      <c r="DB30" s="47">
        <v>0</v>
      </c>
      <c r="DC30" s="46"/>
      <c r="DD30" s="50">
        <v>1</v>
      </c>
      <c r="DE30" s="4"/>
      <c r="DF30" s="49">
        <v>0</v>
      </c>
    </row>
    <row r="31" spans="2:110">
      <c r="B31" s="25"/>
      <c r="C31" s="35"/>
      <c r="D31" s="62" t="s">
        <v>35</v>
      </c>
      <c r="E31" s="35"/>
      <c r="F31" s="43"/>
      <c r="G31" s="44"/>
      <c r="H31" s="43"/>
      <c r="I31" s="44"/>
      <c r="J31" s="43"/>
      <c r="K31" s="44"/>
      <c r="L31" s="45"/>
      <c r="M31" s="46"/>
      <c r="N31" s="47"/>
      <c r="O31" s="46"/>
      <c r="P31" s="48"/>
      <c r="Q31" s="46"/>
      <c r="R31" s="47"/>
      <c r="S31" s="46"/>
      <c r="T31" s="48"/>
      <c r="U31" s="46"/>
      <c r="V31" s="47"/>
      <c r="W31" s="46"/>
      <c r="X31" s="48"/>
      <c r="Y31" s="46"/>
      <c r="Z31" s="45"/>
      <c r="AA31" s="46"/>
      <c r="AB31" s="47"/>
      <c r="AC31" s="46"/>
      <c r="AD31" s="48"/>
      <c r="AE31" s="46"/>
      <c r="AF31" s="47"/>
      <c r="AG31" s="46"/>
      <c r="AH31" s="48"/>
      <c r="AI31" s="4"/>
      <c r="AJ31" s="47"/>
      <c r="AK31" s="46"/>
      <c r="AL31" s="48"/>
      <c r="AM31" s="4"/>
      <c r="AN31" s="49"/>
      <c r="AO31" s="4"/>
      <c r="AP31" s="47"/>
      <c r="AQ31" s="46"/>
      <c r="AR31" s="48"/>
      <c r="AS31" s="46"/>
      <c r="AT31" s="47"/>
      <c r="AU31" s="46"/>
      <c r="AV31" s="48"/>
      <c r="AW31" s="4"/>
      <c r="AX31" s="47"/>
      <c r="AY31" s="46"/>
      <c r="AZ31" s="48"/>
      <c r="BA31" s="4"/>
      <c r="BB31" s="49"/>
      <c r="BC31" s="4"/>
      <c r="BD31" s="47"/>
      <c r="BE31" s="46"/>
      <c r="BF31" s="50"/>
      <c r="BG31" s="4"/>
      <c r="BH31" s="47"/>
      <c r="BI31" s="46"/>
      <c r="BJ31" s="50"/>
      <c r="BK31" s="4"/>
      <c r="BL31" s="47"/>
      <c r="BM31" s="46"/>
      <c r="BN31" s="50"/>
      <c r="BO31" s="4"/>
      <c r="BP31" s="49"/>
      <c r="BQ31" s="4"/>
      <c r="BR31" s="47"/>
      <c r="BS31" s="46"/>
      <c r="BT31" s="50"/>
      <c r="BU31" s="4"/>
      <c r="BV31" s="47"/>
      <c r="BW31" s="46"/>
      <c r="BX31" s="50"/>
      <c r="BY31" s="4"/>
      <c r="BZ31" s="47"/>
      <c r="CA31" s="46"/>
      <c r="CB31" s="50"/>
      <c r="CC31" s="4"/>
      <c r="CD31" s="49"/>
      <c r="CE31" s="4"/>
      <c r="CF31" s="47"/>
      <c r="CG31" s="46"/>
      <c r="CH31" s="50"/>
      <c r="CI31" s="4"/>
      <c r="CJ31" s="47"/>
      <c r="CK31" s="46"/>
      <c r="CL31" s="50"/>
      <c r="CM31" s="4"/>
      <c r="CN31" s="47"/>
      <c r="CO31" s="46"/>
      <c r="CP31" s="50"/>
      <c r="CQ31" s="4"/>
      <c r="CR31" s="49"/>
      <c r="CS31" s="4"/>
      <c r="CT31" s="47"/>
      <c r="CU31" s="46"/>
      <c r="CV31" s="50"/>
      <c r="CW31" s="4"/>
      <c r="CX31" s="47"/>
      <c r="CY31" s="46"/>
      <c r="CZ31" s="50"/>
      <c r="DA31" s="4"/>
      <c r="DB31" s="47">
        <v>-553</v>
      </c>
      <c r="DC31" s="46"/>
      <c r="DD31" s="50">
        <v>-553</v>
      </c>
      <c r="DE31" s="4"/>
      <c r="DF31" s="49">
        <v>0</v>
      </c>
    </row>
    <row r="32" spans="2:110">
      <c r="B32" s="25"/>
      <c r="C32" s="35"/>
      <c r="D32" s="35"/>
      <c r="E32" s="35"/>
      <c r="F32" s="54">
        <f>SUM(F26:F31)</f>
        <v>719316</v>
      </c>
      <c r="G32" s="44"/>
      <c r="H32" s="54">
        <f>SUM(H26:H31)</f>
        <v>682345</v>
      </c>
      <c r="I32" s="44"/>
      <c r="J32" s="54">
        <f>SUM(J26:J31)</f>
        <v>696367</v>
      </c>
      <c r="K32" s="44"/>
      <c r="L32" s="54">
        <f>SUM(L26:L31)</f>
        <v>169633</v>
      </c>
      <c r="M32" s="55"/>
      <c r="N32" s="56">
        <f>SUM(N26:N31)</f>
        <v>174646</v>
      </c>
      <c r="O32" s="44"/>
      <c r="P32" s="57">
        <f>SUM(P26:P31)</f>
        <v>344279</v>
      </c>
      <c r="Q32" s="44"/>
      <c r="R32" s="56">
        <f>SUM(R26:R31)</f>
        <v>177447</v>
      </c>
      <c r="S32" s="44"/>
      <c r="T32" s="57">
        <f>SUM(T26:T31)</f>
        <v>521726</v>
      </c>
      <c r="U32" s="44"/>
      <c r="V32" s="56">
        <f>SUM(V26:V31)</f>
        <v>174282</v>
      </c>
      <c r="W32" s="44"/>
      <c r="X32" s="57">
        <f>SUM(X26:X31)</f>
        <v>696008</v>
      </c>
      <c r="Y32" s="44"/>
      <c r="Z32" s="54">
        <f>SUM(Z26:Z31)</f>
        <v>166710</v>
      </c>
      <c r="AA32" s="44"/>
      <c r="AB32" s="56">
        <f>SUM(AB26:AB31)</f>
        <v>173006</v>
      </c>
      <c r="AC32" s="55"/>
      <c r="AD32" s="57">
        <f>SUM(AD26:AD31)</f>
        <v>339716</v>
      </c>
      <c r="AE32" s="44"/>
      <c r="AF32" s="56">
        <f>SUM(AF26:AF31)</f>
        <v>185620</v>
      </c>
      <c r="AG32" s="44"/>
      <c r="AH32" s="57">
        <f>SUM(AH26:AH31)</f>
        <v>525336</v>
      </c>
      <c r="AI32" s="44"/>
      <c r="AJ32" s="56">
        <f>SUM(AJ26:AJ31)</f>
        <v>191401</v>
      </c>
      <c r="AK32" s="55"/>
      <c r="AL32" s="57">
        <f>SUM(AL26:AL31)</f>
        <v>716737</v>
      </c>
      <c r="AM32" s="44"/>
      <c r="AN32" s="54">
        <f>SUM(AN26:AN31)</f>
        <v>190983</v>
      </c>
      <c r="AO32" s="44"/>
      <c r="AP32" s="56">
        <f>SUM(AP26:AP31)</f>
        <v>197234</v>
      </c>
      <c r="AQ32" s="44"/>
      <c r="AR32" s="57">
        <f>SUM(AR26:AR31)</f>
        <v>388217</v>
      </c>
      <c r="AS32" s="55"/>
      <c r="AT32" s="56">
        <f>SUM(AT26:AT31)</f>
        <v>210117</v>
      </c>
      <c r="AU32" s="44"/>
      <c r="AV32" s="57">
        <f>SUM(AV26:AV31)</f>
        <v>598334</v>
      </c>
      <c r="AW32" s="44"/>
      <c r="AX32" s="56">
        <f>SUM(AX26:AX31)</f>
        <v>215430</v>
      </c>
      <c r="AY32" s="44"/>
      <c r="AZ32" s="57">
        <f>SUM(AZ26:AZ31)</f>
        <v>813764</v>
      </c>
      <c r="BA32" s="4"/>
      <c r="BB32" s="54">
        <f>SUM(BB26:BB31)</f>
        <v>209170</v>
      </c>
      <c r="BC32" s="44"/>
      <c r="BD32" s="56">
        <f>SUM(BD26:BD31)</f>
        <v>211028</v>
      </c>
      <c r="BE32" s="44"/>
      <c r="BF32" s="57">
        <f>SUM(BF26:BF31)</f>
        <v>420198</v>
      </c>
      <c r="BG32" s="44"/>
      <c r="BH32" s="56">
        <f>SUM(BH26:BH31)</f>
        <v>222391</v>
      </c>
      <c r="BI32" s="55"/>
      <c r="BJ32" s="57">
        <f>SUM(BJ26:BJ31)</f>
        <v>642589</v>
      </c>
      <c r="BK32" s="44"/>
      <c r="BL32" s="56">
        <f>SUM(BL26:BL31)</f>
        <v>259582</v>
      </c>
      <c r="BM32" s="44"/>
      <c r="BN32" s="57">
        <f>SUM(BN26:BN31)</f>
        <v>902171</v>
      </c>
      <c r="BO32" s="44"/>
      <c r="BP32" s="54">
        <f>SUM(BP26:BP31)</f>
        <v>244422</v>
      </c>
      <c r="BQ32" s="4"/>
      <c r="BR32" s="56">
        <f>SUM(BR26:BR31)</f>
        <v>251585</v>
      </c>
      <c r="BS32" s="44"/>
      <c r="BT32" s="57">
        <f>SUM(BT26:BT31)</f>
        <v>496007</v>
      </c>
      <c r="BU32" s="4"/>
      <c r="BV32" s="56">
        <f>SUM(BV26:BV31)</f>
        <v>336553</v>
      </c>
      <c r="BW32" s="44"/>
      <c r="BX32" s="57">
        <f>SUM(BX26:BX31)</f>
        <v>832560</v>
      </c>
      <c r="BY32" s="4"/>
      <c r="BZ32" s="56">
        <f>SUM(BZ26:BZ31)</f>
        <v>266123</v>
      </c>
      <c r="CA32" s="44"/>
      <c r="CB32" s="57">
        <f>SUM(CB26:CB31)</f>
        <v>1098683</v>
      </c>
      <c r="CC32" s="44"/>
      <c r="CD32" s="54">
        <f>SUM(CD26:CD31)</f>
        <v>258753</v>
      </c>
      <c r="CE32" s="4"/>
      <c r="CF32" s="56">
        <f>SUM(CF26:CF31)</f>
        <v>269111</v>
      </c>
      <c r="CG32" s="44"/>
      <c r="CH32" s="57">
        <f>SUM(CH26:CH31)</f>
        <v>527864</v>
      </c>
      <c r="CI32" s="4"/>
      <c r="CJ32" s="56">
        <f>SUM(CJ26:CJ31)</f>
        <v>282430</v>
      </c>
      <c r="CK32" s="44"/>
      <c r="CL32" s="57">
        <f>SUM(CL26:CL31)</f>
        <v>810294</v>
      </c>
      <c r="CM32" s="4"/>
      <c r="CN32" s="56">
        <f>SUM(CN26:CN31)</f>
        <v>268289</v>
      </c>
      <c r="CO32" s="44"/>
      <c r="CP32" s="57">
        <f>SUM(CP26:CP31)</f>
        <v>1078583</v>
      </c>
      <c r="CQ32" s="44"/>
      <c r="CR32" s="54">
        <f>SUM(CR26:CR31)</f>
        <v>264435</v>
      </c>
      <c r="CS32" s="4"/>
      <c r="CT32" s="56">
        <f>SUM(CT26:CT31)</f>
        <v>275325</v>
      </c>
      <c r="CU32" s="44"/>
      <c r="CV32" s="57">
        <f>SUM(CV26:CV31)</f>
        <v>539760</v>
      </c>
      <c r="CW32" s="4"/>
      <c r="CX32" s="56">
        <f>SUM(CX26:CX31)</f>
        <v>275867</v>
      </c>
      <c r="CY32" s="44"/>
      <c r="CZ32" s="57">
        <f>SUM(CZ26:CZ31)</f>
        <v>815627</v>
      </c>
      <c r="DA32" s="4"/>
      <c r="DB32" s="56">
        <f>SUM(DB26:DB31)</f>
        <v>268692</v>
      </c>
      <c r="DC32" s="44"/>
      <c r="DD32" s="57">
        <f>SUM(DD26:DD31)</f>
        <v>1084320</v>
      </c>
      <c r="DE32" s="44"/>
      <c r="DF32" s="54">
        <f>SUM(DF26:DF31)</f>
        <v>270009</v>
      </c>
    </row>
    <row r="33" spans="2:110">
      <c r="B33" s="25"/>
      <c r="C33" s="35" t="s">
        <v>26</v>
      </c>
      <c r="D33" s="35"/>
      <c r="E33" s="35"/>
      <c r="F33" s="43"/>
      <c r="G33" s="44"/>
      <c r="H33" s="43"/>
      <c r="I33" s="59"/>
      <c r="J33" s="60"/>
      <c r="K33" s="59"/>
      <c r="L33" s="45"/>
      <c r="M33" s="46"/>
      <c r="N33" s="47"/>
      <c r="O33" s="46"/>
      <c r="P33" s="48"/>
      <c r="Q33" s="46"/>
      <c r="R33" s="47"/>
      <c r="S33" s="46"/>
      <c r="T33" s="48"/>
      <c r="U33" s="46"/>
      <c r="V33" s="47"/>
      <c r="W33" s="46"/>
      <c r="X33" s="48"/>
      <c r="Y33" s="46"/>
      <c r="Z33" s="45"/>
      <c r="AA33" s="46"/>
      <c r="AB33" s="47"/>
      <c r="AC33" s="46"/>
      <c r="AD33" s="48"/>
      <c r="AE33" s="46"/>
      <c r="AF33" s="47"/>
      <c r="AG33" s="46"/>
      <c r="AH33" s="48"/>
      <c r="AI33" s="4"/>
      <c r="AJ33" s="47"/>
      <c r="AK33" s="46"/>
      <c r="AL33" s="48"/>
      <c r="AM33" s="4"/>
      <c r="AN33" s="49"/>
      <c r="AO33" s="4"/>
      <c r="AP33" s="47"/>
      <c r="AQ33" s="46"/>
      <c r="AR33" s="48"/>
      <c r="AS33" s="46"/>
      <c r="AT33" s="47"/>
      <c r="AU33" s="46"/>
      <c r="AV33" s="48"/>
      <c r="AW33" s="4"/>
      <c r="AX33" s="47"/>
      <c r="AY33" s="46"/>
      <c r="AZ33" s="48"/>
      <c r="BA33" s="4"/>
      <c r="BB33" s="49"/>
      <c r="BC33" s="4"/>
      <c r="BD33" s="47"/>
      <c r="BE33" s="46"/>
      <c r="BF33" s="50"/>
      <c r="BG33" s="4"/>
      <c r="BH33" s="47"/>
      <c r="BI33" s="46"/>
      <c r="BJ33" s="50"/>
      <c r="BK33" s="4"/>
      <c r="BL33" s="47"/>
      <c r="BM33" s="46"/>
      <c r="BN33" s="50"/>
      <c r="BO33" s="4"/>
      <c r="BP33" s="49"/>
      <c r="BQ33" s="4"/>
      <c r="BR33" s="47"/>
      <c r="BS33" s="46"/>
      <c r="BT33" s="50"/>
      <c r="BU33" s="4"/>
      <c r="BV33" s="47"/>
      <c r="BW33" s="46"/>
      <c r="BX33" s="50"/>
      <c r="BY33" s="4"/>
      <c r="BZ33" s="47"/>
      <c r="CA33" s="46"/>
      <c r="CB33" s="50"/>
      <c r="CC33" s="4"/>
      <c r="CD33" s="49"/>
      <c r="CE33" s="4"/>
      <c r="CF33" s="47"/>
      <c r="CG33" s="46"/>
      <c r="CH33" s="50"/>
      <c r="CI33" s="4"/>
      <c r="CJ33" s="47"/>
      <c r="CK33" s="46"/>
      <c r="CL33" s="50"/>
      <c r="CM33" s="4"/>
      <c r="CN33" s="47"/>
      <c r="CO33" s="46"/>
      <c r="CP33" s="50"/>
      <c r="CQ33" s="4"/>
      <c r="CR33" s="49"/>
      <c r="CS33" s="4"/>
      <c r="CT33" s="47"/>
      <c r="CU33" s="46"/>
      <c r="CV33" s="50"/>
      <c r="CW33" s="4"/>
      <c r="CX33" s="47"/>
      <c r="CY33" s="46"/>
      <c r="CZ33" s="50"/>
      <c r="DA33" s="4"/>
      <c r="DB33" s="47"/>
      <c r="DC33" s="46"/>
      <c r="DD33" s="50"/>
      <c r="DE33" s="4"/>
      <c r="DF33" s="49"/>
    </row>
    <row r="34" spans="2:110">
      <c r="B34" s="25"/>
      <c r="C34" s="35"/>
      <c r="D34" s="62" t="s">
        <v>36</v>
      </c>
      <c r="E34" s="35"/>
      <c r="F34" s="43">
        <v>19524</v>
      </c>
      <c r="G34" s="44"/>
      <c r="H34" s="43">
        <v>23788</v>
      </c>
      <c r="I34" s="44"/>
      <c r="J34" s="43">
        <v>15193</v>
      </c>
      <c r="K34" s="44"/>
      <c r="L34" s="45">
        <v>1930</v>
      </c>
      <c r="M34" s="46"/>
      <c r="N34" s="47">
        <f t="shared" ref="N34:N37" si="36">P34-L34</f>
        <v>2117</v>
      </c>
      <c r="O34" s="46"/>
      <c r="P34" s="48">
        <v>4047</v>
      </c>
      <c r="Q34" s="46"/>
      <c r="R34" s="47">
        <f t="shared" ref="R34:R37" si="37">T34-P34</f>
        <v>2243</v>
      </c>
      <c r="S34" s="46"/>
      <c r="T34" s="48">
        <v>6290</v>
      </c>
      <c r="U34" s="46"/>
      <c r="V34" s="47">
        <f t="shared" ref="V34:V37" si="38">X34-T34</f>
        <v>1677</v>
      </c>
      <c r="W34" s="46"/>
      <c r="X34" s="48">
        <v>7967</v>
      </c>
      <c r="Y34" s="46"/>
      <c r="Z34" s="45">
        <v>2116</v>
      </c>
      <c r="AA34" s="46"/>
      <c r="AB34" s="47">
        <f t="shared" ref="AB34:AB37" si="39">AD34-Z34</f>
        <v>4569</v>
      </c>
      <c r="AC34" s="46"/>
      <c r="AD34" s="48">
        <v>6685</v>
      </c>
      <c r="AE34" s="46"/>
      <c r="AF34" s="47">
        <f t="shared" ref="AF34:AF37" si="40">AH34-AD34</f>
        <v>1355</v>
      </c>
      <c r="AG34" s="46"/>
      <c r="AH34" s="48">
        <v>8040</v>
      </c>
      <c r="AI34" s="4"/>
      <c r="AJ34" s="47">
        <f t="shared" ref="AJ34:AJ37" si="41">AL34-AH34</f>
        <v>19117</v>
      </c>
      <c r="AK34" s="46"/>
      <c r="AL34" s="48">
        <v>27157</v>
      </c>
      <c r="AM34" s="4"/>
      <c r="AN34" s="49">
        <v>10946</v>
      </c>
      <c r="AO34" s="4"/>
      <c r="AP34" s="47">
        <f t="shared" ref="AP34:AP37" si="42">AR34-AN34</f>
        <v>11111</v>
      </c>
      <c r="AQ34" s="46"/>
      <c r="AR34" s="48">
        <v>22057</v>
      </c>
      <c r="AS34" s="46"/>
      <c r="AT34" s="47">
        <f t="shared" ref="AT34:AT37" si="43">AV34-AR34</f>
        <v>9361</v>
      </c>
      <c r="AU34" s="46"/>
      <c r="AV34" s="48">
        <v>31418</v>
      </c>
      <c r="AW34" s="4"/>
      <c r="AX34" s="47">
        <f t="shared" ref="AX34:AX37" si="44">AZ34-AV34</f>
        <v>7865</v>
      </c>
      <c r="AY34" s="46"/>
      <c r="AZ34" s="48">
        <v>39283</v>
      </c>
      <c r="BA34" s="4"/>
      <c r="BB34" s="49">
        <v>9239</v>
      </c>
      <c r="BC34" s="4"/>
      <c r="BD34" s="47">
        <f t="shared" ref="BD34:BD37" si="45">BF34-BB34</f>
        <v>10033</v>
      </c>
      <c r="BE34" s="46"/>
      <c r="BF34" s="50">
        <v>19272</v>
      </c>
      <c r="BG34" s="4"/>
      <c r="BH34" s="47">
        <f t="shared" ref="BH34:BH37" si="46">BJ34-BF34</f>
        <v>6208</v>
      </c>
      <c r="BI34" s="46"/>
      <c r="BJ34" s="50">
        <v>25480</v>
      </c>
      <c r="BK34" s="4"/>
      <c r="BL34" s="47">
        <f t="shared" ref="BL34:BL37" si="47">BN34-BJ34</f>
        <v>8597</v>
      </c>
      <c r="BM34" s="46"/>
      <c r="BN34" s="50">
        <v>34077</v>
      </c>
      <c r="BO34" s="4"/>
      <c r="BP34" s="49">
        <v>9326</v>
      </c>
      <c r="BQ34" s="5"/>
      <c r="BR34" s="47">
        <f t="shared" ref="BR34:BR37" si="48">BT34-BP34</f>
        <v>9613</v>
      </c>
      <c r="BS34" s="46"/>
      <c r="BT34" s="50">
        <v>18939</v>
      </c>
      <c r="BU34" s="5"/>
      <c r="BV34" s="47">
        <f t="shared" ref="BV34:BV37" si="49">BX34-BT34</f>
        <v>7117</v>
      </c>
      <c r="BW34" s="46"/>
      <c r="BX34" s="50">
        <v>26056</v>
      </c>
      <c r="BY34" s="5"/>
      <c r="BZ34" s="47">
        <f t="shared" ref="BZ34:BZ37" si="50">CB34-BX34</f>
        <v>4039</v>
      </c>
      <c r="CA34" s="46"/>
      <c r="CB34" s="50">
        <v>30095</v>
      </c>
      <c r="CC34" s="4"/>
      <c r="CD34" s="49">
        <v>5262</v>
      </c>
      <c r="CE34" s="5"/>
      <c r="CF34" s="47">
        <f t="shared" ref="CF34:CF37" si="51">CH34-CD34</f>
        <v>4954</v>
      </c>
      <c r="CG34" s="46"/>
      <c r="CH34" s="50">
        <v>10216</v>
      </c>
      <c r="CI34" s="5"/>
      <c r="CJ34" s="47">
        <f t="shared" ref="CJ34:CJ37" si="52">CL34-CH34</f>
        <v>4708</v>
      </c>
      <c r="CK34" s="46"/>
      <c r="CL34" s="50">
        <v>14924</v>
      </c>
      <c r="CM34" s="5"/>
      <c r="CN34" s="47">
        <f t="shared" ref="CN34:CN37" si="53">CP34-CL34</f>
        <v>4719</v>
      </c>
      <c r="CO34" s="46"/>
      <c r="CP34" s="50">
        <v>19643</v>
      </c>
      <c r="CQ34" s="4"/>
      <c r="CR34" s="49">
        <v>2165</v>
      </c>
      <c r="CS34" s="5"/>
      <c r="CT34" s="47">
        <v>2512</v>
      </c>
      <c r="CU34" s="46"/>
      <c r="CV34" s="50">
        <v>4676</v>
      </c>
      <c r="CW34" s="5"/>
      <c r="CX34" s="47">
        <v>2765</v>
      </c>
      <c r="CY34" s="46"/>
      <c r="CZ34" s="50">
        <v>7442</v>
      </c>
      <c r="DA34" s="5"/>
      <c r="DB34" s="47">
        <v>3870</v>
      </c>
      <c r="DC34" s="46"/>
      <c r="DD34" s="50">
        <v>11311</v>
      </c>
      <c r="DE34" s="4"/>
      <c r="DF34" s="49">
        <v>1249</v>
      </c>
    </row>
    <row r="35" spans="2:110">
      <c r="B35" s="25"/>
      <c r="C35" s="35"/>
      <c r="D35" s="62" t="s">
        <v>37</v>
      </c>
      <c r="E35" s="35"/>
      <c r="F35" s="43">
        <v>12488</v>
      </c>
      <c r="G35" s="44"/>
      <c r="H35" s="43">
        <v>14780</v>
      </c>
      <c r="I35" s="44"/>
      <c r="J35" s="43">
        <v>11996</v>
      </c>
      <c r="K35" s="44"/>
      <c r="L35" s="45">
        <v>2733</v>
      </c>
      <c r="M35" s="46"/>
      <c r="N35" s="47">
        <f t="shared" si="36"/>
        <v>2654</v>
      </c>
      <c r="O35" s="46"/>
      <c r="P35" s="48">
        <v>5387</v>
      </c>
      <c r="Q35" s="46"/>
      <c r="R35" s="47">
        <f t="shared" si="37"/>
        <v>2610</v>
      </c>
      <c r="S35" s="46"/>
      <c r="T35" s="48">
        <v>7997</v>
      </c>
      <c r="U35" s="46"/>
      <c r="V35" s="47">
        <f t="shared" si="38"/>
        <v>2643</v>
      </c>
      <c r="W35" s="46"/>
      <c r="X35" s="48">
        <v>10640</v>
      </c>
      <c r="Y35" s="46"/>
      <c r="Z35" s="45">
        <v>2636</v>
      </c>
      <c r="AA35" s="46"/>
      <c r="AB35" s="47">
        <f t="shared" si="39"/>
        <v>2625</v>
      </c>
      <c r="AC35" s="46"/>
      <c r="AD35" s="48">
        <v>5261</v>
      </c>
      <c r="AE35" s="46"/>
      <c r="AF35" s="47">
        <f t="shared" si="40"/>
        <v>2693</v>
      </c>
      <c r="AG35" s="46"/>
      <c r="AH35" s="48">
        <v>7954</v>
      </c>
      <c r="AI35" s="4"/>
      <c r="AJ35" s="47">
        <f t="shared" si="41"/>
        <v>3735</v>
      </c>
      <c r="AK35" s="46"/>
      <c r="AL35" s="48">
        <v>11689</v>
      </c>
      <c r="AM35" s="4"/>
      <c r="AN35" s="49">
        <v>3306</v>
      </c>
      <c r="AO35" s="4"/>
      <c r="AP35" s="47">
        <f t="shared" si="42"/>
        <v>3009</v>
      </c>
      <c r="AQ35" s="46"/>
      <c r="AR35" s="48">
        <v>6315</v>
      </c>
      <c r="AS35" s="46"/>
      <c r="AT35" s="47">
        <f t="shared" si="43"/>
        <v>2817</v>
      </c>
      <c r="AU35" s="46"/>
      <c r="AV35" s="48">
        <v>9132</v>
      </c>
      <c r="AW35" s="4"/>
      <c r="AX35" s="47">
        <f t="shared" si="44"/>
        <v>2767</v>
      </c>
      <c r="AY35" s="46"/>
      <c r="AZ35" s="48">
        <v>11899</v>
      </c>
      <c r="BA35" s="4"/>
      <c r="BB35" s="49">
        <v>2741</v>
      </c>
      <c r="BC35" s="4"/>
      <c r="BD35" s="47">
        <f t="shared" si="45"/>
        <v>2867</v>
      </c>
      <c r="BE35" s="46"/>
      <c r="BF35" s="50">
        <v>5608</v>
      </c>
      <c r="BG35" s="4"/>
      <c r="BH35" s="47">
        <f t="shared" si="46"/>
        <v>3005</v>
      </c>
      <c r="BI35" s="46"/>
      <c r="BJ35" s="50">
        <v>8613</v>
      </c>
      <c r="BK35" s="4"/>
      <c r="BL35" s="47">
        <f t="shared" si="47"/>
        <v>2982</v>
      </c>
      <c r="BM35" s="46"/>
      <c r="BN35" s="50">
        <v>11595</v>
      </c>
      <c r="BO35" s="4"/>
      <c r="BP35" s="49">
        <v>3391</v>
      </c>
      <c r="BQ35" s="5"/>
      <c r="BR35" s="47">
        <f t="shared" si="48"/>
        <v>3055</v>
      </c>
      <c r="BS35" s="46"/>
      <c r="BT35" s="50">
        <v>6446</v>
      </c>
      <c r="BU35" s="5"/>
      <c r="BV35" s="47">
        <f t="shared" si="49"/>
        <v>2322</v>
      </c>
      <c r="BW35" s="46"/>
      <c r="BX35" s="50">
        <v>8768</v>
      </c>
      <c r="BY35" s="5"/>
      <c r="BZ35" s="47">
        <f t="shared" si="50"/>
        <v>2168</v>
      </c>
      <c r="CA35" s="46"/>
      <c r="CB35" s="50">
        <v>10936</v>
      </c>
      <c r="CC35" s="4"/>
      <c r="CD35" s="49">
        <v>2327</v>
      </c>
      <c r="CE35" s="5"/>
      <c r="CF35" s="47">
        <f t="shared" si="51"/>
        <v>3887</v>
      </c>
      <c r="CG35" s="46"/>
      <c r="CH35" s="50">
        <v>6214</v>
      </c>
      <c r="CI35" s="5"/>
      <c r="CJ35" s="47">
        <f t="shared" si="52"/>
        <v>1847</v>
      </c>
      <c r="CK35" s="46"/>
      <c r="CL35" s="50">
        <v>8061</v>
      </c>
      <c r="CM35" s="5"/>
      <c r="CN35" s="47">
        <f t="shared" si="53"/>
        <v>1785</v>
      </c>
      <c r="CO35" s="46"/>
      <c r="CP35" s="50">
        <v>9846</v>
      </c>
      <c r="CQ35" s="4"/>
      <c r="CR35" s="49">
        <v>1893</v>
      </c>
      <c r="CS35" s="5"/>
      <c r="CT35" s="47">
        <v>1865</v>
      </c>
      <c r="CU35" s="46"/>
      <c r="CV35" s="50">
        <v>3759</v>
      </c>
      <c r="CW35" s="5"/>
      <c r="CX35" s="47">
        <v>1736</v>
      </c>
      <c r="CY35" s="46"/>
      <c r="CZ35" s="50">
        <v>5493</v>
      </c>
      <c r="DA35" s="5"/>
      <c r="DB35" s="47">
        <v>1707</v>
      </c>
      <c r="DC35" s="46"/>
      <c r="DD35" s="50">
        <v>7199</v>
      </c>
      <c r="DE35" s="4"/>
      <c r="DF35" s="49">
        <v>1679</v>
      </c>
    </row>
    <row r="36" spans="2:110">
      <c r="B36" s="25"/>
      <c r="C36" s="35"/>
      <c r="D36" s="62" t="s">
        <v>32</v>
      </c>
      <c r="E36" s="35"/>
      <c r="F36" s="43">
        <v>0</v>
      </c>
      <c r="G36" s="44"/>
      <c r="H36" s="43">
        <v>27723</v>
      </c>
      <c r="I36" s="44"/>
      <c r="J36" s="43">
        <v>0</v>
      </c>
      <c r="K36" s="44"/>
      <c r="L36" s="45">
        <v>0</v>
      </c>
      <c r="M36" s="46"/>
      <c r="N36" s="47">
        <f t="shared" si="36"/>
        <v>0</v>
      </c>
      <c r="O36" s="46"/>
      <c r="P36" s="48">
        <v>0</v>
      </c>
      <c r="Q36" s="46"/>
      <c r="R36" s="47">
        <f t="shared" si="37"/>
        <v>0</v>
      </c>
      <c r="S36" s="46"/>
      <c r="T36" s="48">
        <v>0</v>
      </c>
      <c r="U36" s="46"/>
      <c r="V36" s="47">
        <f t="shared" si="38"/>
        <v>0</v>
      </c>
      <c r="W36" s="46"/>
      <c r="X36" s="48">
        <v>0</v>
      </c>
      <c r="Y36" s="46"/>
      <c r="Z36" s="45">
        <v>0</v>
      </c>
      <c r="AA36" s="46"/>
      <c r="AB36" s="47">
        <f t="shared" si="39"/>
        <v>0</v>
      </c>
      <c r="AC36" s="46"/>
      <c r="AD36" s="48">
        <v>0</v>
      </c>
      <c r="AE36" s="46"/>
      <c r="AF36" s="47">
        <f t="shared" si="40"/>
        <v>0</v>
      </c>
      <c r="AG36" s="46"/>
      <c r="AH36" s="48">
        <v>0</v>
      </c>
      <c r="AI36" s="4"/>
      <c r="AJ36" s="47">
        <f t="shared" si="41"/>
        <v>0</v>
      </c>
      <c r="AK36" s="46"/>
      <c r="AL36" s="48">
        <v>0</v>
      </c>
      <c r="AM36" s="4"/>
      <c r="AN36" s="49">
        <v>0</v>
      </c>
      <c r="AO36" s="4"/>
      <c r="AP36" s="47">
        <f t="shared" si="42"/>
        <v>0</v>
      </c>
      <c r="AQ36" s="46"/>
      <c r="AR36" s="48">
        <v>0</v>
      </c>
      <c r="AS36" s="46"/>
      <c r="AT36" s="47">
        <f t="shared" si="43"/>
        <v>0</v>
      </c>
      <c r="AU36" s="46"/>
      <c r="AV36" s="48">
        <v>0</v>
      </c>
      <c r="AW36" s="4"/>
      <c r="AX36" s="47">
        <f t="shared" si="44"/>
        <v>0</v>
      </c>
      <c r="AY36" s="46"/>
      <c r="AZ36" s="48">
        <v>0</v>
      </c>
      <c r="BA36" s="4"/>
      <c r="BB36" s="49">
        <v>0</v>
      </c>
      <c r="BC36" s="4"/>
      <c r="BD36" s="47">
        <f t="shared" si="45"/>
        <v>0</v>
      </c>
      <c r="BE36" s="46"/>
      <c r="BF36" s="50">
        <v>0</v>
      </c>
      <c r="BG36" s="4"/>
      <c r="BH36" s="47">
        <f t="shared" si="46"/>
        <v>0</v>
      </c>
      <c r="BI36" s="46"/>
      <c r="BJ36" s="50">
        <v>0</v>
      </c>
      <c r="BK36" s="4"/>
      <c r="BL36" s="47">
        <f t="shared" si="47"/>
        <v>0</v>
      </c>
      <c r="BM36" s="46"/>
      <c r="BN36" s="50">
        <v>0</v>
      </c>
      <c r="BO36" s="4"/>
      <c r="BP36" s="49">
        <v>0</v>
      </c>
      <c r="BQ36" s="5"/>
      <c r="BR36" s="47">
        <f t="shared" si="48"/>
        <v>0</v>
      </c>
      <c r="BS36" s="46"/>
      <c r="BT36" s="50">
        <v>0</v>
      </c>
      <c r="BU36" s="5"/>
      <c r="BV36" s="47">
        <f t="shared" si="49"/>
        <v>0</v>
      </c>
      <c r="BW36" s="46"/>
      <c r="BX36" s="50">
        <v>0</v>
      </c>
      <c r="BY36" s="5"/>
      <c r="BZ36" s="47">
        <f t="shared" si="50"/>
        <v>3802</v>
      </c>
      <c r="CA36" s="46"/>
      <c r="CB36" s="50">
        <v>3802</v>
      </c>
      <c r="CC36" s="4"/>
      <c r="CD36" s="49">
        <v>0</v>
      </c>
      <c r="CE36" s="5"/>
      <c r="CF36" s="47">
        <f t="shared" si="51"/>
        <v>0</v>
      </c>
      <c r="CG36" s="46"/>
      <c r="CH36" s="50">
        <v>0</v>
      </c>
      <c r="CI36" s="5"/>
      <c r="CJ36" s="47">
        <f t="shared" si="52"/>
        <v>0</v>
      </c>
      <c r="CK36" s="46"/>
      <c r="CL36" s="50">
        <v>0</v>
      </c>
      <c r="CM36" s="5"/>
      <c r="CN36" s="47">
        <f t="shared" si="53"/>
        <v>0</v>
      </c>
      <c r="CO36" s="46"/>
      <c r="CP36" s="50">
        <v>0</v>
      </c>
      <c r="CQ36" s="4"/>
      <c r="CR36" s="49">
        <v>0</v>
      </c>
      <c r="CS36" s="5"/>
      <c r="CT36" s="47">
        <v>0</v>
      </c>
      <c r="CU36" s="46"/>
      <c r="CV36" s="50">
        <v>0</v>
      </c>
      <c r="CW36" s="5"/>
      <c r="CX36" s="47">
        <v>0</v>
      </c>
      <c r="CY36" s="46"/>
      <c r="CZ36" s="50">
        <v>0</v>
      </c>
      <c r="DA36" s="5"/>
      <c r="DB36" s="47">
        <v>0</v>
      </c>
      <c r="DC36" s="46"/>
      <c r="DD36" s="50">
        <v>0</v>
      </c>
      <c r="DE36" s="4"/>
      <c r="DF36" s="49">
        <v>0</v>
      </c>
    </row>
    <row r="37" spans="2:110">
      <c r="B37" s="25"/>
      <c r="C37" s="35"/>
      <c r="D37" s="62" t="s">
        <v>38</v>
      </c>
      <c r="E37" s="35"/>
      <c r="F37" s="43">
        <v>0</v>
      </c>
      <c r="G37" s="44"/>
      <c r="H37" s="43">
        <v>61</v>
      </c>
      <c r="I37" s="44"/>
      <c r="J37" s="43">
        <v>188</v>
      </c>
      <c r="K37" s="44"/>
      <c r="L37" s="45">
        <v>-90</v>
      </c>
      <c r="M37" s="46"/>
      <c r="N37" s="47">
        <f t="shared" si="36"/>
        <v>32</v>
      </c>
      <c r="O37" s="46"/>
      <c r="P37" s="48">
        <v>-58</v>
      </c>
      <c r="Q37" s="46"/>
      <c r="R37" s="47">
        <f t="shared" si="37"/>
        <v>7</v>
      </c>
      <c r="S37" s="46"/>
      <c r="T37" s="48">
        <v>-51</v>
      </c>
      <c r="U37" s="46"/>
      <c r="V37" s="47">
        <f t="shared" si="38"/>
        <v>-34</v>
      </c>
      <c r="W37" s="46"/>
      <c r="X37" s="48">
        <v>-85</v>
      </c>
      <c r="Y37" s="46"/>
      <c r="Z37" s="45">
        <v>2</v>
      </c>
      <c r="AA37" s="46"/>
      <c r="AB37" s="47">
        <f t="shared" si="39"/>
        <v>-1</v>
      </c>
      <c r="AC37" s="46"/>
      <c r="AD37" s="48">
        <v>1</v>
      </c>
      <c r="AE37" s="46"/>
      <c r="AF37" s="47">
        <f t="shared" si="40"/>
        <v>12</v>
      </c>
      <c r="AG37" s="46"/>
      <c r="AH37" s="48">
        <v>13</v>
      </c>
      <c r="AI37" s="4"/>
      <c r="AJ37" s="47">
        <f t="shared" si="41"/>
        <v>-193</v>
      </c>
      <c r="AK37" s="46"/>
      <c r="AL37" s="48">
        <v>-180</v>
      </c>
      <c r="AM37" s="4"/>
      <c r="AN37" s="49">
        <v>-5</v>
      </c>
      <c r="AO37" s="4"/>
      <c r="AP37" s="47">
        <f t="shared" si="42"/>
        <v>502</v>
      </c>
      <c r="AQ37" s="46"/>
      <c r="AR37" s="48">
        <v>497</v>
      </c>
      <c r="AS37" s="46"/>
      <c r="AT37" s="47">
        <f t="shared" si="43"/>
        <v>29</v>
      </c>
      <c r="AU37" s="46"/>
      <c r="AV37" s="48">
        <v>526</v>
      </c>
      <c r="AW37" s="4"/>
      <c r="AX37" s="47">
        <f t="shared" si="44"/>
        <v>514</v>
      </c>
      <c r="AY37" s="46"/>
      <c r="AZ37" s="48">
        <v>1040</v>
      </c>
      <c r="BA37" s="4"/>
      <c r="BB37" s="49">
        <v>-11</v>
      </c>
      <c r="BC37" s="4"/>
      <c r="BD37" s="47">
        <f t="shared" si="45"/>
        <v>-17</v>
      </c>
      <c r="BE37" s="46"/>
      <c r="BF37" s="50">
        <v>-28</v>
      </c>
      <c r="BG37" s="4"/>
      <c r="BH37" s="47">
        <f t="shared" si="46"/>
        <v>18</v>
      </c>
      <c r="BI37" s="46"/>
      <c r="BJ37" s="50">
        <v>-10</v>
      </c>
      <c r="BK37" s="4"/>
      <c r="BL37" s="47">
        <f t="shared" si="47"/>
        <v>-38</v>
      </c>
      <c r="BM37" s="46"/>
      <c r="BN37" s="50">
        <v>-48</v>
      </c>
      <c r="BO37" s="4"/>
      <c r="BP37" s="49">
        <v>152</v>
      </c>
      <c r="BQ37" s="5"/>
      <c r="BR37" s="47">
        <f t="shared" si="48"/>
        <v>27</v>
      </c>
      <c r="BS37" s="46"/>
      <c r="BT37" s="50">
        <v>179</v>
      </c>
      <c r="BU37" s="5"/>
      <c r="BV37" s="47">
        <f t="shared" si="49"/>
        <v>-21</v>
      </c>
      <c r="BW37" s="46"/>
      <c r="BX37" s="50">
        <v>158</v>
      </c>
      <c r="BY37" s="5"/>
      <c r="BZ37" s="47">
        <f t="shared" si="50"/>
        <v>150</v>
      </c>
      <c r="CA37" s="46"/>
      <c r="CB37" s="50">
        <v>308</v>
      </c>
      <c r="CC37" s="4"/>
      <c r="CD37" s="49">
        <v>-4</v>
      </c>
      <c r="CE37" s="5"/>
      <c r="CF37" s="47">
        <f t="shared" si="51"/>
        <v>-16</v>
      </c>
      <c r="CG37" s="46"/>
      <c r="CH37" s="50">
        <v>-20</v>
      </c>
      <c r="CI37" s="5"/>
      <c r="CJ37" s="47">
        <f t="shared" si="52"/>
        <v>9</v>
      </c>
      <c r="CK37" s="46"/>
      <c r="CL37" s="50">
        <v>-11</v>
      </c>
      <c r="CM37" s="5"/>
      <c r="CN37" s="47">
        <f t="shared" si="53"/>
        <v>0</v>
      </c>
      <c r="CO37" s="46"/>
      <c r="CP37" s="50">
        <v>-11</v>
      </c>
      <c r="CQ37" s="4"/>
      <c r="CR37" s="49">
        <v>-18</v>
      </c>
      <c r="CS37" s="5"/>
      <c r="CT37" s="47">
        <v>2</v>
      </c>
      <c r="CU37" s="46"/>
      <c r="CV37" s="50">
        <v>-15</v>
      </c>
      <c r="CW37" s="5"/>
      <c r="CX37" s="47">
        <v>86</v>
      </c>
      <c r="CY37" s="46"/>
      <c r="CZ37" s="50">
        <v>71</v>
      </c>
      <c r="DA37" s="5"/>
      <c r="DB37" s="47">
        <v>9</v>
      </c>
      <c r="DC37" s="46"/>
      <c r="DD37" s="50">
        <v>81</v>
      </c>
      <c r="DE37" s="4"/>
      <c r="DF37" s="49">
        <v>-2</v>
      </c>
    </row>
    <row r="38" spans="2:110">
      <c r="B38" s="25"/>
      <c r="C38" s="35"/>
      <c r="D38" s="62" t="s">
        <v>34</v>
      </c>
      <c r="E38" s="35"/>
      <c r="F38" s="43">
        <v>0</v>
      </c>
      <c r="G38" s="44"/>
      <c r="H38" s="43">
        <v>0</v>
      </c>
      <c r="I38" s="44"/>
      <c r="J38" s="43">
        <v>0</v>
      </c>
      <c r="K38" s="44"/>
      <c r="L38" s="45">
        <v>0</v>
      </c>
      <c r="M38" s="46"/>
      <c r="N38" s="47">
        <f>P38-L38</f>
        <v>0</v>
      </c>
      <c r="O38" s="46"/>
      <c r="P38" s="48">
        <v>0</v>
      </c>
      <c r="Q38" s="46"/>
      <c r="R38" s="47">
        <f>T38-P38</f>
        <v>0</v>
      </c>
      <c r="S38" s="46"/>
      <c r="T38" s="48">
        <v>0</v>
      </c>
      <c r="U38" s="46"/>
      <c r="V38" s="47">
        <f>X38-T38</f>
        <v>0</v>
      </c>
      <c r="W38" s="46"/>
      <c r="X38" s="48">
        <v>0</v>
      </c>
      <c r="Y38" s="46"/>
      <c r="Z38" s="45">
        <v>0</v>
      </c>
      <c r="AA38" s="46"/>
      <c r="AB38" s="47">
        <f>AD38-Z38</f>
        <v>0</v>
      </c>
      <c r="AC38" s="46"/>
      <c r="AD38" s="48">
        <v>0</v>
      </c>
      <c r="AE38" s="46"/>
      <c r="AF38" s="47">
        <f>AH38-AD38</f>
        <v>0</v>
      </c>
      <c r="AG38" s="46"/>
      <c r="AH38" s="48">
        <v>0</v>
      </c>
      <c r="AI38" s="4"/>
      <c r="AJ38" s="47">
        <f>AL38-AH38</f>
        <v>0</v>
      </c>
      <c r="AK38" s="46"/>
      <c r="AL38" s="48">
        <v>0</v>
      </c>
      <c r="AM38" s="4"/>
      <c r="AN38" s="49">
        <v>0</v>
      </c>
      <c r="AO38" s="4"/>
      <c r="AP38" s="47">
        <f>AR38-AN38</f>
        <v>0</v>
      </c>
      <c r="AQ38" s="46"/>
      <c r="AR38" s="48">
        <v>0</v>
      </c>
      <c r="AS38" s="46"/>
      <c r="AT38" s="47">
        <f>AV38-AR38</f>
        <v>0</v>
      </c>
      <c r="AU38" s="46"/>
      <c r="AV38" s="48">
        <v>0</v>
      </c>
      <c r="AW38" s="4"/>
      <c r="AX38" s="47">
        <f>AZ38-AV38</f>
        <v>0</v>
      </c>
      <c r="AY38" s="46"/>
      <c r="AZ38" s="48">
        <v>0</v>
      </c>
      <c r="BA38" s="4"/>
      <c r="BB38" s="49">
        <v>0</v>
      </c>
      <c r="BC38" s="4"/>
      <c r="BD38" s="47">
        <f>BF38-BB38</f>
        <v>-54010</v>
      </c>
      <c r="BE38" s="46"/>
      <c r="BF38" s="50">
        <v>-54010</v>
      </c>
      <c r="BG38" s="4"/>
      <c r="BH38" s="47">
        <f>BJ38-BF38</f>
        <v>0</v>
      </c>
      <c r="BI38" s="46"/>
      <c r="BJ38" s="50">
        <v>-54010</v>
      </c>
      <c r="BK38" s="4"/>
      <c r="BL38" s="47">
        <f>BN38-BJ38</f>
        <v>121</v>
      </c>
      <c r="BM38" s="46"/>
      <c r="BN38" s="65">
        <v>-53889</v>
      </c>
      <c r="BO38" s="4"/>
      <c r="BP38" s="49">
        <v>0</v>
      </c>
      <c r="BQ38" s="5"/>
      <c r="BR38" s="47">
        <f>BT38-BP38</f>
        <v>13122</v>
      </c>
      <c r="BS38" s="46"/>
      <c r="BT38" s="50">
        <v>13122</v>
      </c>
      <c r="BU38" s="5"/>
      <c r="BV38" s="47">
        <f>BX38-BT38</f>
        <v>7694</v>
      </c>
      <c r="BW38" s="46"/>
      <c r="BX38" s="50">
        <v>20816</v>
      </c>
      <c r="BY38" s="5"/>
      <c r="BZ38" s="47">
        <f>CB38-BX38</f>
        <v>-1475</v>
      </c>
      <c r="CA38" s="46"/>
      <c r="CB38" s="50">
        <v>19341</v>
      </c>
      <c r="CC38" s="4"/>
      <c r="CD38" s="49">
        <v>-12306</v>
      </c>
      <c r="CE38" s="5"/>
      <c r="CF38" s="47">
        <f>CH38-CD38</f>
        <v>-830</v>
      </c>
      <c r="CG38" s="46"/>
      <c r="CH38" s="50">
        <v>-13136</v>
      </c>
      <c r="CI38" s="5"/>
      <c r="CJ38" s="47">
        <f>CL38-CH38</f>
        <v>189</v>
      </c>
      <c r="CK38" s="46"/>
      <c r="CL38" s="50">
        <v>-12947</v>
      </c>
      <c r="CM38" s="5"/>
      <c r="CN38" s="47">
        <f>CP38-CL38</f>
        <v>145</v>
      </c>
      <c r="CO38" s="46"/>
      <c r="CP38" s="50">
        <v>-12802</v>
      </c>
      <c r="CQ38" s="4"/>
      <c r="CR38" s="49">
        <v>-43</v>
      </c>
      <c r="CS38" s="5"/>
      <c r="CT38" s="47">
        <v>0</v>
      </c>
      <c r="CU38" s="46"/>
      <c r="CV38" s="50">
        <v>-44</v>
      </c>
      <c r="CW38" s="5"/>
      <c r="CX38" s="47">
        <v>-412</v>
      </c>
      <c r="CY38" s="46"/>
      <c r="CZ38" s="50">
        <v>-455</v>
      </c>
      <c r="DA38" s="5"/>
      <c r="DB38" s="47">
        <v>-15</v>
      </c>
      <c r="DC38" s="46"/>
      <c r="DD38" s="50">
        <v>-470</v>
      </c>
      <c r="DE38" s="4"/>
      <c r="DF38" s="49">
        <v>0</v>
      </c>
    </row>
    <row r="39" spans="2:110">
      <c r="B39" s="25"/>
      <c r="C39" s="35"/>
      <c r="D39" s="35"/>
      <c r="E39" s="35"/>
      <c r="F39" s="54">
        <f>SUM(F34:F38)</f>
        <v>32012</v>
      </c>
      <c r="G39" s="44"/>
      <c r="H39" s="54">
        <f>SUM(H34:H38)</f>
        <v>66352</v>
      </c>
      <c r="I39" s="44"/>
      <c r="J39" s="54">
        <f>SUM(J34:J38)</f>
        <v>27377</v>
      </c>
      <c r="K39" s="44"/>
      <c r="L39" s="54">
        <f>SUM(L34:L38)</f>
        <v>4573</v>
      </c>
      <c r="M39" s="55"/>
      <c r="N39" s="56">
        <f>SUM(N34:N38)</f>
        <v>4803</v>
      </c>
      <c r="O39" s="44"/>
      <c r="P39" s="57">
        <f>SUM(P34:P38)</f>
        <v>9376</v>
      </c>
      <c r="Q39" s="44"/>
      <c r="R39" s="56">
        <f>SUM(R34:R38)</f>
        <v>4860</v>
      </c>
      <c r="S39" s="44"/>
      <c r="T39" s="57">
        <f>SUM(T34:T38)</f>
        <v>14236</v>
      </c>
      <c r="U39" s="44"/>
      <c r="V39" s="56">
        <f>SUM(V34:V38)</f>
        <v>4286</v>
      </c>
      <c r="W39" s="44"/>
      <c r="X39" s="57">
        <f>SUM(X34:X38)</f>
        <v>18522</v>
      </c>
      <c r="Y39" s="44"/>
      <c r="Z39" s="54">
        <f>SUM(Z34:Z38)</f>
        <v>4754</v>
      </c>
      <c r="AA39" s="44"/>
      <c r="AB39" s="56">
        <f>SUM(AB34:AB38)</f>
        <v>7193</v>
      </c>
      <c r="AC39" s="55"/>
      <c r="AD39" s="57">
        <f>SUM(AD34:AD38)</f>
        <v>11947</v>
      </c>
      <c r="AE39" s="44"/>
      <c r="AF39" s="56">
        <f>SUM(AF34:AF38)</f>
        <v>4060</v>
      </c>
      <c r="AG39" s="44"/>
      <c r="AH39" s="57">
        <f>SUM(AH34:AH38)</f>
        <v>16007</v>
      </c>
      <c r="AI39" s="44"/>
      <c r="AJ39" s="56">
        <f>SUM(AJ34:AJ38)</f>
        <v>22659</v>
      </c>
      <c r="AK39" s="55"/>
      <c r="AL39" s="57">
        <f>SUM(AL34:AL38)</f>
        <v>38666</v>
      </c>
      <c r="AM39" s="44"/>
      <c r="AN39" s="54">
        <f>SUM(AN34:AN38)</f>
        <v>14247</v>
      </c>
      <c r="AO39" s="44"/>
      <c r="AP39" s="56">
        <f>SUM(AP34:AP38)</f>
        <v>14622</v>
      </c>
      <c r="AQ39" s="44"/>
      <c r="AR39" s="57">
        <f>SUM(AR34:AR38)</f>
        <v>28869</v>
      </c>
      <c r="AS39" s="55"/>
      <c r="AT39" s="56">
        <f>SUM(AT34:AT38)</f>
        <v>12207</v>
      </c>
      <c r="AU39" s="44"/>
      <c r="AV39" s="57">
        <f>SUM(AV34:AV38)</f>
        <v>41076</v>
      </c>
      <c r="AW39" s="44"/>
      <c r="AX39" s="56">
        <f>SUM(AX34:AX38)</f>
        <v>11146</v>
      </c>
      <c r="AY39" s="44"/>
      <c r="AZ39" s="57">
        <f>SUM(AZ34:AZ38)</f>
        <v>52222</v>
      </c>
      <c r="BA39" s="4"/>
      <c r="BB39" s="54">
        <f>SUM(BB34:BB38)</f>
        <v>11969</v>
      </c>
      <c r="BC39" s="44"/>
      <c r="BD39" s="56">
        <f>SUM(BD34:BD38)</f>
        <v>-41127</v>
      </c>
      <c r="BE39" s="44"/>
      <c r="BF39" s="57">
        <f>SUM(BF34:BF38)</f>
        <v>-29158</v>
      </c>
      <c r="BG39" s="44"/>
      <c r="BH39" s="56">
        <f>SUM(BH34:BH38)</f>
        <v>9231</v>
      </c>
      <c r="BI39" s="55"/>
      <c r="BJ39" s="57">
        <f>SUM(BJ34:BJ38)</f>
        <v>-19927</v>
      </c>
      <c r="BK39" s="44"/>
      <c r="BL39" s="56">
        <f>SUM(BL34:BL38)</f>
        <v>11662</v>
      </c>
      <c r="BM39" s="44"/>
      <c r="BN39" s="57">
        <f>SUM(BN34:BN38)</f>
        <v>-8265</v>
      </c>
      <c r="BO39" s="44"/>
      <c r="BP39" s="54">
        <f>SUM(BP34:BP38)</f>
        <v>12869</v>
      </c>
      <c r="BQ39" s="66"/>
      <c r="BR39" s="56">
        <f>SUM(BR34:BR38)</f>
        <v>25817</v>
      </c>
      <c r="BS39" s="44"/>
      <c r="BT39" s="57">
        <f>SUM(BT34:BT38)</f>
        <v>38686</v>
      </c>
      <c r="BU39" s="66"/>
      <c r="BV39" s="56">
        <f>SUM(BV34:BV38)</f>
        <v>17112</v>
      </c>
      <c r="BW39" s="44"/>
      <c r="BX39" s="57">
        <f>SUM(BX34:BX38)</f>
        <v>55798</v>
      </c>
      <c r="BY39" s="66"/>
      <c r="BZ39" s="56">
        <f>SUM(BZ34:BZ38)</f>
        <v>8684</v>
      </c>
      <c r="CA39" s="44"/>
      <c r="CB39" s="57">
        <f>SUM(CB34:CB38)</f>
        <v>64482</v>
      </c>
      <c r="CC39" s="44"/>
      <c r="CD39" s="54">
        <f>SUM(CD34:CD38)</f>
        <v>-4721</v>
      </c>
      <c r="CE39" s="66"/>
      <c r="CF39" s="56">
        <f>SUM(CF34:CF38)</f>
        <v>7995</v>
      </c>
      <c r="CG39" s="44"/>
      <c r="CH39" s="57">
        <f>SUM(CH34:CH38)</f>
        <v>3274</v>
      </c>
      <c r="CI39" s="66"/>
      <c r="CJ39" s="56">
        <f>SUM(CJ34:CJ38)</f>
        <v>6753</v>
      </c>
      <c r="CK39" s="44"/>
      <c r="CL39" s="57">
        <f>SUM(CL34:CL38)</f>
        <v>10027</v>
      </c>
      <c r="CM39" s="66"/>
      <c r="CN39" s="56">
        <f>SUM(CN34:CN38)</f>
        <v>6649</v>
      </c>
      <c r="CO39" s="44"/>
      <c r="CP39" s="57">
        <f>SUM(CP34:CP38)</f>
        <v>16676</v>
      </c>
      <c r="CQ39" s="44"/>
      <c r="CR39" s="54">
        <f>SUM(CR34:CR38)</f>
        <v>3997</v>
      </c>
      <c r="CS39" s="66"/>
      <c r="CT39" s="56">
        <f>SUM(CT34:CT38)</f>
        <v>4379</v>
      </c>
      <c r="CU39" s="44"/>
      <c r="CV39" s="57">
        <f>SUM(CV34:CV38)</f>
        <v>8376</v>
      </c>
      <c r="CW39" s="66"/>
      <c r="CX39" s="56">
        <f>SUM(CX34:CX38)</f>
        <v>4175</v>
      </c>
      <c r="CY39" s="44"/>
      <c r="CZ39" s="57">
        <f>SUM(CZ34:CZ38)</f>
        <v>12551</v>
      </c>
      <c r="DA39" s="66"/>
      <c r="DB39" s="56">
        <f>SUM(DB34:DB38)</f>
        <v>5571</v>
      </c>
      <c r="DC39" s="44"/>
      <c r="DD39" s="57">
        <f>SUM(DD34:DD38)</f>
        <v>18121</v>
      </c>
      <c r="DE39" s="44"/>
      <c r="DF39" s="54">
        <f>SUM(DF34:DF38)</f>
        <v>2926</v>
      </c>
    </row>
    <row r="40" spans="2:110">
      <c r="B40" s="25"/>
      <c r="C40" s="35"/>
      <c r="D40" s="35"/>
      <c r="E40" s="35"/>
      <c r="F40" s="43"/>
      <c r="G40" s="44"/>
      <c r="H40" s="43"/>
      <c r="I40" s="44"/>
      <c r="J40" s="43"/>
      <c r="K40" s="44"/>
      <c r="L40" s="45"/>
      <c r="M40" s="46"/>
      <c r="N40" s="47"/>
      <c r="O40" s="46"/>
      <c r="P40" s="48"/>
      <c r="Q40" s="46"/>
      <c r="R40" s="47"/>
      <c r="S40" s="46"/>
      <c r="T40" s="48"/>
      <c r="U40" s="46"/>
      <c r="V40" s="47"/>
      <c r="W40" s="46"/>
      <c r="X40" s="48"/>
      <c r="Y40" s="46"/>
      <c r="Z40" s="45"/>
      <c r="AA40" s="46"/>
      <c r="AB40" s="47"/>
      <c r="AC40" s="46"/>
      <c r="AD40" s="48"/>
      <c r="AE40" s="46"/>
      <c r="AF40" s="47"/>
      <c r="AG40" s="46"/>
      <c r="AH40" s="48"/>
      <c r="AI40" s="4"/>
      <c r="AJ40" s="47"/>
      <c r="AK40" s="46"/>
      <c r="AL40" s="48"/>
      <c r="AM40" s="4"/>
      <c r="AN40" s="49"/>
      <c r="AO40" s="4"/>
      <c r="AP40" s="47"/>
      <c r="AQ40" s="46"/>
      <c r="AR40" s="48"/>
      <c r="AS40" s="46"/>
      <c r="AT40" s="47"/>
      <c r="AU40" s="46"/>
      <c r="AV40" s="48"/>
      <c r="AW40" s="4"/>
      <c r="AX40" s="47"/>
      <c r="AY40" s="46"/>
      <c r="AZ40" s="48"/>
      <c r="BA40" s="4"/>
      <c r="BB40" s="49"/>
      <c r="BC40" s="4"/>
      <c r="BD40" s="47"/>
      <c r="BE40" s="46"/>
      <c r="BF40" s="50"/>
      <c r="BG40" s="4"/>
      <c r="BH40" s="47"/>
      <c r="BI40" s="46"/>
      <c r="BJ40" s="50"/>
      <c r="BK40" s="4"/>
      <c r="BL40" s="47"/>
      <c r="BM40" s="46"/>
      <c r="BN40" s="50"/>
      <c r="BO40" s="4"/>
      <c r="BP40" s="49"/>
      <c r="BQ40" s="4"/>
      <c r="BR40" s="47"/>
      <c r="BS40" s="46"/>
      <c r="BT40" s="50"/>
      <c r="BU40" s="4"/>
      <c r="BV40" s="47"/>
      <c r="BW40" s="46"/>
      <c r="BX40" s="50"/>
      <c r="BY40" s="4"/>
      <c r="BZ40" s="47"/>
      <c r="CA40" s="46"/>
      <c r="CB40" s="50"/>
      <c r="CC40" s="4"/>
      <c r="CD40" s="49"/>
      <c r="CE40" s="4"/>
      <c r="CF40" s="47"/>
      <c r="CG40" s="46"/>
      <c r="CH40" s="50"/>
      <c r="CI40" s="4"/>
      <c r="CJ40" s="47"/>
      <c r="CK40" s="46"/>
      <c r="CL40" s="50"/>
      <c r="CM40" s="4"/>
      <c r="CN40" s="47"/>
      <c r="CO40" s="46"/>
      <c r="CP40" s="50"/>
      <c r="CQ40" s="4"/>
      <c r="CR40" s="49"/>
      <c r="CS40" s="4"/>
      <c r="CT40" s="47"/>
      <c r="CU40" s="46"/>
      <c r="CV40" s="50"/>
      <c r="CW40" s="4"/>
      <c r="CX40" s="47"/>
      <c r="CY40" s="46"/>
      <c r="CZ40" s="50"/>
      <c r="DA40" s="4"/>
      <c r="DB40" s="47"/>
      <c r="DC40" s="46"/>
      <c r="DD40" s="50"/>
      <c r="DE40" s="4"/>
      <c r="DF40" s="49"/>
    </row>
    <row r="41" spans="2:110">
      <c r="B41" s="67"/>
      <c r="C41" s="68"/>
      <c r="D41" s="68"/>
      <c r="E41" s="53" t="s">
        <v>39</v>
      </c>
      <c r="F41" s="43">
        <f>F24+F32+F39</f>
        <v>4311399</v>
      </c>
      <c r="G41" s="44"/>
      <c r="H41" s="43">
        <f>H24+H32+H39</f>
        <v>4958469</v>
      </c>
      <c r="I41" s="44"/>
      <c r="J41" s="43">
        <f>J24+J32+J39</f>
        <v>4612099</v>
      </c>
      <c r="K41" s="44"/>
      <c r="L41" s="43">
        <f>L24+L32+L39</f>
        <v>1118915</v>
      </c>
      <c r="M41" s="55"/>
      <c r="N41" s="69">
        <f>N24+N32+N39</f>
        <v>1144314</v>
      </c>
      <c r="O41" s="44"/>
      <c r="P41" s="70">
        <f>P24+P32+P39</f>
        <v>2263229</v>
      </c>
      <c r="Q41" s="44"/>
      <c r="R41" s="69">
        <f>R24+R32+R39</f>
        <v>1181729</v>
      </c>
      <c r="S41" s="44"/>
      <c r="T41" s="70">
        <f>T24+T32+T39</f>
        <v>3444958</v>
      </c>
      <c r="U41" s="44"/>
      <c r="V41" s="69">
        <f>V24+V32+V39</f>
        <v>1245780</v>
      </c>
      <c r="W41" s="44"/>
      <c r="X41" s="70">
        <f>X24+X32+X39</f>
        <v>4690738</v>
      </c>
      <c r="Y41" s="44"/>
      <c r="Z41" s="43">
        <f>Z24+Z32+Z39</f>
        <v>1169808</v>
      </c>
      <c r="AA41" s="44"/>
      <c r="AB41" s="69">
        <f>AB24+AB32+AB39</f>
        <v>1152285</v>
      </c>
      <c r="AC41" s="55"/>
      <c r="AD41" s="70">
        <f>AD24+AD32+AD39</f>
        <v>2322093</v>
      </c>
      <c r="AE41" s="44"/>
      <c r="AF41" s="69">
        <f>AF24+AF32+AF39</f>
        <v>1198499</v>
      </c>
      <c r="AG41" s="44"/>
      <c r="AH41" s="70">
        <f>AH24+AH32+AH39</f>
        <v>3520592</v>
      </c>
      <c r="AI41" s="44"/>
      <c r="AJ41" s="69">
        <f>AJ24+AJ32+AJ39</f>
        <v>1297377</v>
      </c>
      <c r="AK41" s="55"/>
      <c r="AL41" s="70">
        <f>AL24+AL32+AL39</f>
        <v>4817969</v>
      </c>
      <c r="AM41" s="44"/>
      <c r="AN41" s="43">
        <f>AN24+AN32+AN39</f>
        <v>1212149</v>
      </c>
      <c r="AO41" s="44"/>
      <c r="AP41" s="69">
        <f>AP24+AP32+AP39</f>
        <v>1232093</v>
      </c>
      <c r="AQ41" s="44"/>
      <c r="AR41" s="70">
        <f>AR24+AR32+AR39</f>
        <v>2444242</v>
      </c>
      <c r="AS41" s="55"/>
      <c r="AT41" s="69">
        <f>AT24+AT32+AT39</f>
        <v>1314602</v>
      </c>
      <c r="AU41" s="44"/>
      <c r="AV41" s="70">
        <f>AV24+AV32+AV39</f>
        <v>3758844</v>
      </c>
      <c r="AW41" s="44"/>
      <c r="AX41" s="69">
        <f>AX24+AX32+AX39</f>
        <v>1402570</v>
      </c>
      <c r="AY41" s="44"/>
      <c r="AZ41" s="70">
        <f>AZ24+AZ32+AZ39</f>
        <v>5161414</v>
      </c>
      <c r="BA41" s="40"/>
      <c r="BB41" s="43">
        <f>BB24+BB32+BB39</f>
        <v>1301419</v>
      </c>
      <c r="BC41" s="44"/>
      <c r="BD41" s="69">
        <f>BD24+BD32+BD39</f>
        <v>945939</v>
      </c>
      <c r="BE41" s="44"/>
      <c r="BF41" s="70">
        <f>BF24+BF32+BF39</f>
        <v>2247358</v>
      </c>
      <c r="BG41" s="44"/>
      <c r="BH41" s="69">
        <f>BH24+BH32+BH39</f>
        <v>1214065</v>
      </c>
      <c r="BI41" s="55"/>
      <c r="BJ41" s="70">
        <f>BJ24+BJ32+BJ39</f>
        <v>3461423</v>
      </c>
      <c r="BK41" s="44"/>
      <c r="BL41" s="69">
        <f>BL24+BL32+BL39</f>
        <v>1204454</v>
      </c>
      <c r="BM41" s="44"/>
      <c r="BN41" s="70">
        <f>BN24+BN32+BN39</f>
        <v>4665877</v>
      </c>
      <c r="BO41" s="44"/>
      <c r="BP41" s="43">
        <f>BP24+BP32+BP39</f>
        <v>1175277</v>
      </c>
      <c r="BQ41" s="40"/>
      <c r="BR41" s="69">
        <f>BR24+BR32+BR39</f>
        <v>1285482</v>
      </c>
      <c r="BS41" s="44"/>
      <c r="BT41" s="70">
        <f>BT24+BT32+BT39</f>
        <v>2460759</v>
      </c>
      <c r="BU41" s="40"/>
      <c r="BV41" s="69">
        <f>BV24+BV32+BV39</f>
        <v>1405438</v>
      </c>
      <c r="BW41" s="44"/>
      <c r="BX41" s="70">
        <f>BX24+BX32+BX39</f>
        <v>3866197</v>
      </c>
      <c r="BY41" s="40"/>
      <c r="BZ41" s="69">
        <f>BZ24+BZ32+BZ39</f>
        <v>1333105</v>
      </c>
      <c r="CA41" s="44"/>
      <c r="CB41" s="70">
        <f>CB24+CB32+CB39</f>
        <v>5199302</v>
      </c>
      <c r="CC41" s="44"/>
      <c r="CD41" s="43">
        <f>CD24+CD32+CD39</f>
        <v>968964</v>
      </c>
      <c r="CE41" s="40"/>
      <c r="CF41" s="69">
        <f>CF24+CF32+CF39</f>
        <v>1244274</v>
      </c>
      <c r="CG41" s="44"/>
      <c r="CH41" s="70">
        <f>CH24+CH32+CH39</f>
        <v>2213238</v>
      </c>
      <c r="CI41" s="40"/>
      <c r="CJ41" s="69">
        <f>CJ24+CJ32+CJ39</f>
        <v>1280364</v>
      </c>
      <c r="CK41" s="44"/>
      <c r="CL41" s="70">
        <f>CL24+CL32+CL39</f>
        <v>3493602</v>
      </c>
      <c r="CM41" s="40"/>
      <c r="CN41" s="69">
        <f>CN24+CN32+CN39</f>
        <v>1285568</v>
      </c>
      <c r="CO41" s="44"/>
      <c r="CP41" s="70">
        <f>CP24+CP32+CP39</f>
        <v>4779170</v>
      </c>
      <c r="CQ41" s="44"/>
      <c r="CR41" s="43">
        <f>CR24+CR32+CR39</f>
        <v>1227324</v>
      </c>
      <c r="CS41" s="40"/>
      <c r="CT41" s="69">
        <f>CT24+CT32+CT39</f>
        <v>1241767</v>
      </c>
      <c r="CU41" s="44"/>
      <c r="CV41" s="70">
        <f>CV24+CV32+CV39</f>
        <v>2469091</v>
      </c>
      <c r="CW41" s="40"/>
      <c r="CX41" s="69">
        <f>CX24+CX32+CX39</f>
        <v>1280889</v>
      </c>
      <c r="CY41" s="44"/>
      <c r="CZ41" s="70">
        <f>CZ24+CZ32+CZ39</f>
        <v>3749980</v>
      </c>
      <c r="DA41" s="40"/>
      <c r="DB41" s="69">
        <f>DB24+DB32+DB39</f>
        <v>1293953</v>
      </c>
      <c r="DC41" s="44"/>
      <c r="DD41" s="70">
        <f>DD24+DD32+DD39</f>
        <v>5043933</v>
      </c>
      <c r="DE41" s="44"/>
      <c r="DF41" s="43">
        <f>DF24+DF32+DF39</f>
        <v>1155867</v>
      </c>
    </row>
    <row r="42" spans="2:110">
      <c r="B42" s="71"/>
      <c r="C42" s="23"/>
      <c r="D42" s="23"/>
      <c r="E42" s="62"/>
      <c r="F42" s="43"/>
      <c r="G42" s="44"/>
      <c r="H42" s="43"/>
      <c r="I42" s="59"/>
      <c r="J42" s="60"/>
      <c r="K42" s="59"/>
      <c r="L42" s="45"/>
      <c r="M42" s="46"/>
      <c r="N42" s="47"/>
      <c r="O42" s="46"/>
      <c r="P42" s="48"/>
      <c r="Q42" s="46"/>
      <c r="R42" s="47"/>
      <c r="S42" s="46"/>
      <c r="T42" s="48"/>
      <c r="U42" s="46"/>
      <c r="V42" s="47"/>
      <c r="W42" s="46"/>
      <c r="X42" s="48"/>
      <c r="Y42" s="46"/>
      <c r="Z42" s="45"/>
      <c r="AA42" s="46"/>
      <c r="AB42" s="47"/>
      <c r="AC42" s="46"/>
      <c r="AD42" s="48"/>
      <c r="AE42" s="46"/>
      <c r="AF42" s="47"/>
      <c r="AG42" s="46"/>
      <c r="AH42" s="48"/>
      <c r="AI42" s="4"/>
      <c r="AJ42" s="47"/>
      <c r="AK42" s="46"/>
      <c r="AL42" s="48"/>
      <c r="AM42" s="4"/>
      <c r="AN42" s="49"/>
      <c r="AO42" s="4"/>
      <c r="AP42" s="47"/>
      <c r="AQ42" s="46"/>
      <c r="AR42" s="48"/>
      <c r="AS42" s="46"/>
      <c r="AT42" s="47"/>
      <c r="AU42" s="46"/>
      <c r="AV42" s="48"/>
      <c r="AW42" s="4"/>
      <c r="AX42" s="47"/>
      <c r="AY42" s="46"/>
      <c r="AZ42" s="48"/>
      <c r="BA42" s="4"/>
      <c r="BB42" s="49"/>
      <c r="BC42" s="4"/>
      <c r="BD42" s="47"/>
      <c r="BE42" s="46"/>
      <c r="BF42" s="50"/>
      <c r="BG42" s="4"/>
      <c r="BH42" s="47"/>
      <c r="BI42" s="46"/>
      <c r="BJ42" s="50"/>
      <c r="BK42" s="4"/>
      <c r="BL42" s="47"/>
      <c r="BM42" s="46"/>
      <c r="BN42" s="50"/>
      <c r="BO42" s="4"/>
      <c r="BP42" s="49">
        <v>0</v>
      </c>
      <c r="BQ42" s="4"/>
      <c r="BR42" s="47"/>
      <c r="BS42" s="46"/>
      <c r="BT42" s="50">
        <v>0</v>
      </c>
      <c r="BU42" s="4"/>
      <c r="BV42" s="47"/>
      <c r="BW42" s="46"/>
      <c r="BX42" s="50">
        <v>0</v>
      </c>
      <c r="BY42" s="4"/>
      <c r="BZ42" s="47"/>
      <c r="CA42" s="46"/>
      <c r="CB42" s="50">
        <v>0</v>
      </c>
      <c r="CC42" s="4"/>
      <c r="CD42" s="49">
        <v>0</v>
      </c>
      <c r="CE42" s="4"/>
      <c r="CF42" s="47"/>
      <c r="CG42" s="46"/>
      <c r="CH42" s="50">
        <v>0</v>
      </c>
      <c r="CI42" s="4"/>
      <c r="CJ42" s="47"/>
      <c r="CK42" s="46"/>
      <c r="CL42" s="50">
        <v>0</v>
      </c>
      <c r="CM42" s="4"/>
      <c r="CN42" s="47"/>
      <c r="CO42" s="46"/>
      <c r="CP42" s="50">
        <v>0</v>
      </c>
      <c r="CQ42" s="4"/>
      <c r="CR42" s="49">
        <v>0</v>
      </c>
      <c r="CS42" s="4"/>
      <c r="CT42" s="47"/>
      <c r="CU42" s="46"/>
      <c r="CV42" s="50">
        <v>0</v>
      </c>
      <c r="CW42" s="4"/>
      <c r="CX42" s="47"/>
      <c r="CY42" s="46"/>
      <c r="CZ42" s="50">
        <v>0</v>
      </c>
      <c r="DA42" s="4"/>
      <c r="DB42" s="47"/>
      <c r="DC42" s="46"/>
      <c r="DD42" s="50">
        <v>0</v>
      </c>
      <c r="DE42" s="4"/>
      <c r="DF42" s="49">
        <v>0</v>
      </c>
    </row>
    <row r="43" spans="2:110">
      <c r="B43" s="21" t="s">
        <v>40</v>
      </c>
      <c r="C43" s="23"/>
      <c r="D43" s="23"/>
      <c r="E43" s="23"/>
      <c r="F43" s="43"/>
      <c r="G43" s="44"/>
      <c r="H43" s="43"/>
      <c r="I43" s="59"/>
      <c r="J43" s="60"/>
      <c r="K43" s="59"/>
      <c r="L43" s="45"/>
      <c r="M43" s="46"/>
      <c r="N43" s="47"/>
      <c r="O43" s="46"/>
      <c r="P43" s="48"/>
      <c r="Q43" s="46"/>
      <c r="R43" s="47"/>
      <c r="S43" s="46"/>
      <c r="T43" s="48"/>
      <c r="U43" s="46"/>
      <c r="V43" s="47"/>
      <c r="W43" s="46"/>
      <c r="X43" s="48"/>
      <c r="Y43" s="46"/>
      <c r="Z43" s="45"/>
      <c r="AA43" s="46"/>
      <c r="AB43" s="47"/>
      <c r="AC43" s="46"/>
      <c r="AD43" s="48"/>
      <c r="AE43" s="46"/>
      <c r="AF43" s="47"/>
      <c r="AG43" s="46"/>
      <c r="AH43" s="48"/>
      <c r="AI43" s="4"/>
      <c r="AJ43" s="47"/>
      <c r="AK43" s="46"/>
      <c r="AL43" s="48"/>
      <c r="AM43" s="4"/>
      <c r="AN43" s="49"/>
      <c r="AO43" s="4"/>
      <c r="AP43" s="47"/>
      <c r="AQ43" s="46"/>
      <c r="AR43" s="48"/>
      <c r="AS43" s="46"/>
      <c r="AT43" s="47"/>
      <c r="AU43" s="46"/>
      <c r="AV43" s="48"/>
      <c r="AW43" s="4"/>
      <c r="AX43" s="47"/>
      <c r="AY43" s="46"/>
      <c r="AZ43" s="48"/>
      <c r="BA43" s="4"/>
      <c r="BB43" s="49"/>
      <c r="BC43" s="4"/>
      <c r="BD43" s="47"/>
      <c r="BE43" s="46"/>
      <c r="BF43" s="50"/>
      <c r="BG43" s="4"/>
      <c r="BH43" s="47"/>
      <c r="BI43" s="46"/>
      <c r="BJ43" s="50"/>
      <c r="BK43" s="4"/>
      <c r="BL43" s="47"/>
      <c r="BM43" s="46"/>
      <c r="BN43" s="50"/>
      <c r="BO43" s="4"/>
      <c r="BP43" s="49"/>
      <c r="BQ43" s="4"/>
      <c r="BR43" s="47"/>
      <c r="BS43" s="46"/>
      <c r="BT43" s="50"/>
      <c r="BU43" s="4"/>
      <c r="BV43" s="47"/>
      <c r="BW43" s="46"/>
      <c r="BX43" s="50"/>
      <c r="BY43" s="4"/>
      <c r="BZ43" s="47"/>
      <c r="CA43" s="46"/>
      <c r="CB43" s="50"/>
      <c r="CC43" s="4"/>
      <c r="CD43" s="49"/>
      <c r="CE43" s="4"/>
      <c r="CF43" s="47"/>
      <c r="CG43" s="46"/>
      <c r="CH43" s="50"/>
      <c r="CI43" s="4"/>
      <c r="CJ43" s="47"/>
      <c r="CK43" s="46"/>
      <c r="CL43" s="50"/>
      <c r="CM43" s="4"/>
      <c r="CN43" s="47"/>
      <c r="CO43" s="46"/>
      <c r="CP43" s="50"/>
      <c r="CQ43" s="4"/>
      <c r="CR43" s="49"/>
      <c r="CS43" s="4"/>
      <c r="CT43" s="47"/>
      <c r="CU43" s="46"/>
      <c r="CV43" s="50"/>
      <c r="CW43" s="4"/>
      <c r="CX43" s="47"/>
      <c r="CY43" s="46"/>
      <c r="CZ43" s="50"/>
      <c r="DA43" s="4"/>
      <c r="DB43" s="47"/>
      <c r="DC43" s="46"/>
      <c r="DD43" s="50"/>
      <c r="DE43" s="4"/>
      <c r="DF43" s="49"/>
    </row>
    <row r="44" spans="2:110">
      <c r="B44" s="25"/>
      <c r="C44" s="35" t="s">
        <v>29</v>
      </c>
      <c r="D44" s="35"/>
      <c r="E44" s="35"/>
      <c r="F44" s="43">
        <f>F11-F24</f>
        <v>379680</v>
      </c>
      <c r="G44" s="44"/>
      <c r="H44" s="43">
        <f>H11-H24</f>
        <v>32782</v>
      </c>
      <c r="I44" s="44"/>
      <c r="J44" s="43">
        <f>J11-J24</f>
        <v>325525</v>
      </c>
      <c r="K44" s="44"/>
      <c r="L44" s="43">
        <f>L11-L24</f>
        <v>79148</v>
      </c>
      <c r="M44" s="46"/>
      <c r="N44" s="69">
        <f>N11-N24</f>
        <v>65028</v>
      </c>
      <c r="O44" s="44"/>
      <c r="P44" s="70">
        <f>P11-P24</f>
        <v>144176</v>
      </c>
      <c r="Q44" s="44"/>
      <c r="R44" s="69">
        <f>R11-R24</f>
        <v>61359</v>
      </c>
      <c r="S44" s="44"/>
      <c r="T44" s="70">
        <f>T11-T24</f>
        <v>205535</v>
      </c>
      <c r="U44" s="46"/>
      <c r="V44" s="69">
        <f>V11-V24</f>
        <v>-4062</v>
      </c>
      <c r="W44" s="44"/>
      <c r="X44" s="70">
        <f>X11-X24</f>
        <v>201473</v>
      </c>
      <c r="Y44" s="44"/>
      <c r="Z44" s="43">
        <f>Z11-Z24</f>
        <v>58748</v>
      </c>
      <c r="AA44" s="44"/>
      <c r="AB44" s="69">
        <f>AB11-AB24</f>
        <v>104096</v>
      </c>
      <c r="AC44" s="46"/>
      <c r="AD44" s="70">
        <f>AD11-AD24</f>
        <v>162844</v>
      </c>
      <c r="AE44" s="44"/>
      <c r="AF44" s="69">
        <f>AF11-AF24</f>
        <v>101620</v>
      </c>
      <c r="AG44" s="44"/>
      <c r="AH44" s="70">
        <f>AH11-AH24</f>
        <v>264464</v>
      </c>
      <c r="AI44" s="44"/>
      <c r="AJ44" s="69">
        <f>AJ11-AJ24</f>
        <v>16316</v>
      </c>
      <c r="AK44" s="46"/>
      <c r="AL44" s="70">
        <f>AL11-AL24</f>
        <v>280780</v>
      </c>
      <c r="AM44" s="44"/>
      <c r="AN44" s="43">
        <f>AN11-AN24</f>
        <v>85202</v>
      </c>
      <c r="AO44" s="44"/>
      <c r="AP44" s="69">
        <f>AP11-AP24</f>
        <v>84163</v>
      </c>
      <c r="AQ44" s="44"/>
      <c r="AR44" s="70">
        <f>AR11-AR24</f>
        <v>169365</v>
      </c>
      <c r="AS44" s="46"/>
      <c r="AT44" s="69">
        <f>AT11-AT24</f>
        <v>48079</v>
      </c>
      <c r="AU44" s="44"/>
      <c r="AV44" s="70">
        <f>AV11-AV24</f>
        <v>217444</v>
      </c>
      <c r="AW44" s="44"/>
      <c r="AX44" s="69">
        <f>AX11-AX24</f>
        <v>-60788</v>
      </c>
      <c r="AY44" s="44"/>
      <c r="AZ44" s="70">
        <f>AZ11-AZ24</f>
        <v>156656</v>
      </c>
      <c r="BA44" s="4"/>
      <c r="BB44" s="43">
        <f>BB11-BB24</f>
        <v>1466</v>
      </c>
      <c r="BC44" s="44"/>
      <c r="BD44" s="69">
        <f>BD11-BD24</f>
        <v>219092</v>
      </c>
      <c r="BE44" s="44"/>
      <c r="BF44" s="70">
        <f>BF11-BF24</f>
        <v>220558</v>
      </c>
      <c r="BG44" s="44"/>
      <c r="BH44" s="69">
        <f>BH11-BH24</f>
        <v>-43207</v>
      </c>
      <c r="BI44" s="46"/>
      <c r="BJ44" s="70">
        <f>BJ11-BJ24</f>
        <v>177351</v>
      </c>
      <c r="BK44" s="44"/>
      <c r="BL44" s="69">
        <f>BL11-BL24</f>
        <v>-30486</v>
      </c>
      <c r="BM44" s="44"/>
      <c r="BN44" s="70">
        <f>BN11-BN24</f>
        <v>146865</v>
      </c>
      <c r="BO44" s="44"/>
      <c r="BP44" s="43">
        <f>BP11-BP24</f>
        <v>7825</v>
      </c>
      <c r="BQ44" s="4"/>
      <c r="BR44" s="69">
        <f>BR11-BR24</f>
        <v>-49780</v>
      </c>
      <c r="BS44" s="44"/>
      <c r="BT44" s="70">
        <f>BT11-BT24</f>
        <v>-41955</v>
      </c>
      <c r="BU44" s="4"/>
      <c r="BV44" s="69">
        <f>BV11-BV24</f>
        <v>-48979</v>
      </c>
      <c r="BW44" s="44"/>
      <c r="BX44" s="70">
        <f>BX11-BX24</f>
        <v>-90934</v>
      </c>
      <c r="BY44" s="4"/>
      <c r="BZ44" s="69">
        <f>BZ11-BZ24</f>
        <v>-43738</v>
      </c>
      <c r="CA44" s="44"/>
      <c r="CB44" s="70">
        <f>CB11-CB24</f>
        <v>-134672</v>
      </c>
      <c r="CC44" s="44"/>
      <c r="CD44" s="43">
        <f>CD11-CD24</f>
        <v>257035</v>
      </c>
      <c r="CE44" s="4"/>
      <c r="CF44" s="69">
        <f>CF11-CF24</f>
        <v>16210</v>
      </c>
      <c r="CG44" s="44"/>
      <c r="CH44" s="70">
        <f>CH11-CH24</f>
        <v>273245</v>
      </c>
      <c r="CI44" s="4"/>
      <c r="CJ44" s="69">
        <f>CJ11-CJ24</f>
        <v>87081</v>
      </c>
      <c r="CK44" s="44"/>
      <c r="CL44" s="70">
        <f>CL11-CL24</f>
        <v>360326</v>
      </c>
      <c r="CM44" s="4"/>
      <c r="CN44" s="69">
        <f>CN11-CN24</f>
        <v>-13525</v>
      </c>
      <c r="CO44" s="44"/>
      <c r="CP44" s="70">
        <f>CP11-CP24</f>
        <v>346801</v>
      </c>
      <c r="CQ44" s="44"/>
      <c r="CR44" s="43">
        <f>CR11-CR24</f>
        <v>10832</v>
      </c>
      <c r="CS44" s="4"/>
      <c r="CT44" s="69">
        <f>CT11-CT24</f>
        <v>29764</v>
      </c>
      <c r="CU44" s="44"/>
      <c r="CV44" s="70">
        <f>CV11-CV24</f>
        <v>40596</v>
      </c>
      <c r="CW44" s="4"/>
      <c r="CX44" s="69">
        <f>CX11-CX24</f>
        <v>22027</v>
      </c>
      <c r="CY44" s="44"/>
      <c r="CZ44" s="70">
        <f>CZ11-CZ24</f>
        <v>62623</v>
      </c>
      <c r="DA44" s="4"/>
      <c r="DB44" s="69">
        <f>DB11-DB24</f>
        <v>-13892</v>
      </c>
      <c r="DC44" s="44"/>
      <c r="DD44" s="70">
        <f>DD11-DD24</f>
        <v>48731</v>
      </c>
      <c r="DE44" s="44"/>
      <c r="DF44" s="43">
        <f>DF11-DF24</f>
        <v>53561</v>
      </c>
    </row>
    <row r="45" spans="2:110">
      <c r="B45" s="25"/>
      <c r="C45" s="35" t="s">
        <v>25</v>
      </c>
      <c r="D45" s="35"/>
      <c r="E45" s="35"/>
      <c r="F45" s="43">
        <f>F12-F32</f>
        <v>140895</v>
      </c>
      <c r="G45" s="44"/>
      <c r="H45" s="43">
        <f>H12-H32</f>
        <v>141937</v>
      </c>
      <c r="I45" s="44"/>
      <c r="J45" s="43">
        <f>J12-J32</f>
        <v>93485</v>
      </c>
      <c r="K45" s="44"/>
      <c r="L45" s="43">
        <f>L12-L32</f>
        <v>25872</v>
      </c>
      <c r="M45" s="46"/>
      <c r="N45" s="69">
        <f>N12-N32</f>
        <v>24560</v>
      </c>
      <c r="O45" s="44"/>
      <c r="P45" s="70">
        <f>P12-P32</f>
        <v>50432</v>
      </c>
      <c r="Q45" s="44"/>
      <c r="R45" s="69">
        <f>R12-R32</f>
        <v>24583</v>
      </c>
      <c r="S45" s="44"/>
      <c r="T45" s="70">
        <f>T12-T32</f>
        <v>75015</v>
      </c>
      <c r="U45" s="46"/>
      <c r="V45" s="69">
        <f>V12-V32</f>
        <v>24819</v>
      </c>
      <c r="W45" s="44"/>
      <c r="X45" s="70">
        <f>X12-X32</f>
        <v>99834</v>
      </c>
      <c r="Y45" s="44"/>
      <c r="Z45" s="43">
        <f>Z12-Z32</f>
        <v>32206</v>
      </c>
      <c r="AA45" s="44"/>
      <c r="AB45" s="69">
        <f>AB12-AB32</f>
        <v>25890</v>
      </c>
      <c r="AC45" s="46"/>
      <c r="AD45" s="70">
        <f>AD12-AD32</f>
        <v>58096</v>
      </c>
      <c r="AE45" s="44"/>
      <c r="AF45" s="69">
        <f>AF12-AF32</f>
        <v>25186</v>
      </c>
      <c r="AG45" s="44"/>
      <c r="AH45" s="70">
        <f>AH12-AH32</f>
        <v>83282</v>
      </c>
      <c r="AI45" s="44"/>
      <c r="AJ45" s="69">
        <f>AJ12-AJ32</f>
        <v>15369</v>
      </c>
      <c r="AK45" s="46"/>
      <c r="AL45" s="70">
        <f>AL12-AL32</f>
        <v>98651</v>
      </c>
      <c r="AM45" s="44"/>
      <c r="AN45" s="43">
        <f>AN12-AN32</f>
        <v>13092</v>
      </c>
      <c r="AO45" s="44"/>
      <c r="AP45" s="69">
        <f>AP12-AP32</f>
        <v>11285</v>
      </c>
      <c r="AQ45" s="44"/>
      <c r="AR45" s="70">
        <f>AR12-AR32</f>
        <v>24377</v>
      </c>
      <c r="AS45" s="46"/>
      <c r="AT45" s="69">
        <f>AT12-AT32</f>
        <v>10300</v>
      </c>
      <c r="AU45" s="44"/>
      <c r="AV45" s="70">
        <f>AV12-AV32</f>
        <v>34677</v>
      </c>
      <c r="AW45" s="44"/>
      <c r="AX45" s="69">
        <f>AX12-AX32</f>
        <v>6065</v>
      </c>
      <c r="AY45" s="44"/>
      <c r="AZ45" s="70">
        <f>AZ12-AZ32</f>
        <v>40742</v>
      </c>
      <c r="BA45" s="4"/>
      <c r="BB45" s="43">
        <f>BB12-BB32</f>
        <v>7891</v>
      </c>
      <c r="BC45" s="44"/>
      <c r="BD45" s="69">
        <f>BD12-BD32</f>
        <v>12432</v>
      </c>
      <c r="BE45" s="44"/>
      <c r="BF45" s="70">
        <f>BF12-BF32</f>
        <v>20323</v>
      </c>
      <c r="BG45" s="44"/>
      <c r="BH45" s="69">
        <f>BH12-BH32</f>
        <v>12152</v>
      </c>
      <c r="BI45" s="46"/>
      <c r="BJ45" s="70">
        <f>BJ12-BJ32</f>
        <v>32475</v>
      </c>
      <c r="BK45" s="44"/>
      <c r="BL45" s="69">
        <f>BL12-BL32</f>
        <v>12357</v>
      </c>
      <c r="BM45" s="44"/>
      <c r="BN45" s="70">
        <f>BN12-BN32</f>
        <v>44832</v>
      </c>
      <c r="BO45" s="44"/>
      <c r="BP45" s="43">
        <f>BP12-BP32</f>
        <v>17994</v>
      </c>
      <c r="BQ45" s="4"/>
      <c r="BR45" s="69">
        <f>BR12-BR32</f>
        <v>19265</v>
      </c>
      <c r="BS45" s="44"/>
      <c r="BT45" s="70">
        <f>BT12-BT32</f>
        <v>37259</v>
      </c>
      <c r="BU45" s="4"/>
      <c r="BV45" s="69">
        <f>BV12-BV32</f>
        <v>-63396</v>
      </c>
      <c r="BW45" s="44"/>
      <c r="BX45" s="70">
        <f>BX12-BX32</f>
        <v>-26137</v>
      </c>
      <c r="BY45" s="4"/>
      <c r="BZ45" s="69">
        <f>BZ12-BZ32</f>
        <v>15766</v>
      </c>
      <c r="CA45" s="44"/>
      <c r="CB45" s="70">
        <f>CB12-CB32</f>
        <v>-10371</v>
      </c>
      <c r="CC45" s="44"/>
      <c r="CD45" s="43">
        <f>CD12-CD32</f>
        <v>21232</v>
      </c>
      <c r="CE45" s="4"/>
      <c r="CF45" s="69">
        <f>CF12-CF32</f>
        <v>25702</v>
      </c>
      <c r="CG45" s="44"/>
      <c r="CH45" s="70">
        <f>CH12-CH32</f>
        <v>46934</v>
      </c>
      <c r="CI45" s="4"/>
      <c r="CJ45" s="69">
        <f>CJ12-CJ32</f>
        <v>16944</v>
      </c>
      <c r="CK45" s="44"/>
      <c r="CL45" s="70">
        <f>CL12-CL32</f>
        <v>63878</v>
      </c>
      <c r="CM45" s="4"/>
      <c r="CN45" s="69">
        <f>CN12-CN32</f>
        <v>15582</v>
      </c>
      <c r="CO45" s="44"/>
      <c r="CP45" s="70">
        <f>CP12-CP32</f>
        <v>79460</v>
      </c>
      <c r="CQ45" s="44"/>
      <c r="CR45" s="43">
        <f>CR12-CR32</f>
        <v>16840</v>
      </c>
      <c r="CS45" s="4"/>
      <c r="CT45" s="69">
        <f>CT12-CT32</f>
        <v>24362</v>
      </c>
      <c r="CU45" s="44"/>
      <c r="CV45" s="70">
        <f>CV12-CV32</f>
        <v>41203</v>
      </c>
      <c r="CW45" s="4"/>
      <c r="CX45" s="69">
        <f>CX12-CX32</f>
        <v>11522</v>
      </c>
      <c r="CY45" s="44"/>
      <c r="CZ45" s="70">
        <f>CZ12-CZ32</f>
        <v>52724</v>
      </c>
      <c r="DA45" s="4"/>
      <c r="DB45" s="69">
        <f>DB12-DB32</f>
        <v>14443</v>
      </c>
      <c r="DC45" s="44"/>
      <c r="DD45" s="70">
        <f>DD12-DD32</f>
        <v>67167</v>
      </c>
      <c r="DE45" s="44"/>
      <c r="DF45" s="43">
        <f>DF12-DF32</f>
        <v>28677</v>
      </c>
    </row>
    <row r="46" spans="2:110">
      <c r="B46" s="25"/>
      <c r="C46" s="35" t="s">
        <v>26</v>
      </c>
      <c r="D46" s="35"/>
      <c r="E46" s="35"/>
      <c r="F46" s="43">
        <f>F13-F39</f>
        <v>-9503</v>
      </c>
      <c r="G46" s="44"/>
      <c r="H46" s="43">
        <f>H13-H39</f>
        <v>-41800</v>
      </c>
      <c r="I46" s="44"/>
      <c r="J46" s="43">
        <f>J13-J39</f>
        <v>-11166</v>
      </c>
      <c r="K46" s="44"/>
      <c r="L46" s="43">
        <f>L13-L39</f>
        <v>-1500</v>
      </c>
      <c r="M46" s="46"/>
      <c r="N46" s="69">
        <f>N13-N39</f>
        <v>-1683</v>
      </c>
      <c r="O46" s="44"/>
      <c r="P46" s="70">
        <f>P13-P39</f>
        <v>-3183</v>
      </c>
      <c r="Q46" s="44"/>
      <c r="R46" s="69">
        <f>R13-R39</f>
        <v>-1255</v>
      </c>
      <c r="S46" s="44"/>
      <c r="T46" s="70">
        <f>T13-T39</f>
        <v>-4438</v>
      </c>
      <c r="U46" s="46"/>
      <c r="V46" s="69">
        <f>V13-V39</f>
        <v>-778</v>
      </c>
      <c r="W46" s="44"/>
      <c r="X46" s="70">
        <f>X13-X39</f>
        <v>-5216</v>
      </c>
      <c r="Y46" s="44"/>
      <c r="Z46" s="43">
        <f>Z13-Z39</f>
        <v>-2081</v>
      </c>
      <c r="AA46" s="44"/>
      <c r="AB46" s="69">
        <f>AB13-AB39</f>
        <v>-2631</v>
      </c>
      <c r="AC46" s="46"/>
      <c r="AD46" s="70">
        <f>AD13-AD39</f>
        <v>-4712</v>
      </c>
      <c r="AE46" s="44"/>
      <c r="AF46" s="69">
        <f>AF13-AF39</f>
        <v>118</v>
      </c>
      <c r="AG46" s="44"/>
      <c r="AH46" s="70">
        <f>AH13-AH39</f>
        <v>-4594</v>
      </c>
      <c r="AI46" s="44"/>
      <c r="AJ46" s="69">
        <f>AJ13-AJ39</f>
        <v>-12335</v>
      </c>
      <c r="AK46" s="46"/>
      <c r="AL46" s="70">
        <f>AL13-AL39</f>
        <v>-16929</v>
      </c>
      <c r="AM46" s="44"/>
      <c r="AN46" s="43">
        <f>AN13-AN39</f>
        <v>-4652</v>
      </c>
      <c r="AO46" s="44"/>
      <c r="AP46" s="69">
        <f>AP13-AP39</f>
        <v>-4372</v>
      </c>
      <c r="AQ46" s="44"/>
      <c r="AR46" s="70">
        <f>AR13-AR39</f>
        <v>-9024</v>
      </c>
      <c r="AS46" s="46"/>
      <c r="AT46" s="69">
        <f>AT13-AT39</f>
        <v>-2873</v>
      </c>
      <c r="AU46" s="44"/>
      <c r="AV46" s="70">
        <f>AV13-AV39</f>
        <v>-11897</v>
      </c>
      <c r="AW46" s="44"/>
      <c r="AX46" s="69">
        <f>AX13-AX39</f>
        <v>-1638</v>
      </c>
      <c r="AY46" s="44"/>
      <c r="AZ46" s="70">
        <f>AZ13-AZ39</f>
        <v>-13535</v>
      </c>
      <c r="BA46" s="4"/>
      <c r="BB46" s="43">
        <f>BB13-BB39</f>
        <v>-2203</v>
      </c>
      <c r="BC46" s="44"/>
      <c r="BD46" s="69">
        <f>BD13-BD39</f>
        <v>50703</v>
      </c>
      <c r="BE46" s="44"/>
      <c r="BF46" s="70">
        <f>BF13-BF39</f>
        <v>48500</v>
      </c>
      <c r="BG46" s="44"/>
      <c r="BH46" s="69">
        <f>BH13-BH39</f>
        <v>-2030</v>
      </c>
      <c r="BI46" s="46"/>
      <c r="BJ46" s="70">
        <f>BJ13-BJ39</f>
        <v>46470</v>
      </c>
      <c r="BK46" s="44"/>
      <c r="BL46" s="69">
        <f>BL13-BL39</f>
        <v>-2808</v>
      </c>
      <c r="BM46" s="44"/>
      <c r="BN46" s="70">
        <f>BN13-BN39</f>
        <v>43662</v>
      </c>
      <c r="BO46" s="44"/>
      <c r="BP46" s="43">
        <f>BP13-BP39</f>
        <v>-5134</v>
      </c>
      <c r="BQ46" s="4"/>
      <c r="BR46" s="69">
        <f>BR13-BR39</f>
        <v>-18048</v>
      </c>
      <c r="BS46" s="44"/>
      <c r="BT46" s="70">
        <f>BT13-BT39</f>
        <v>-23182</v>
      </c>
      <c r="BU46" s="4"/>
      <c r="BV46" s="69">
        <f>BV13-BV39</f>
        <v>-10665</v>
      </c>
      <c r="BW46" s="44"/>
      <c r="BX46" s="70">
        <f>BX13-BX39</f>
        <v>-33847</v>
      </c>
      <c r="BY46" s="4"/>
      <c r="BZ46" s="69">
        <f>BZ13-BZ39</f>
        <v>-2256</v>
      </c>
      <c r="CA46" s="44"/>
      <c r="CB46" s="70">
        <f>CB13-CB39</f>
        <v>-36103</v>
      </c>
      <c r="CC46" s="44"/>
      <c r="CD46" s="43">
        <f>CD13-CD39</f>
        <v>11084</v>
      </c>
      <c r="CE46" s="4"/>
      <c r="CF46" s="69">
        <f>CF13-CF39</f>
        <v>-2080</v>
      </c>
      <c r="CG46" s="44"/>
      <c r="CH46" s="70">
        <f>CH13-CH39</f>
        <v>9004</v>
      </c>
      <c r="CI46" s="4"/>
      <c r="CJ46" s="69">
        <f>CJ13-CJ39</f>
        <v>-1235</v>
      </c>
      <c r="CK46" s="44"/>
      <c r="CL46" s="70">
        <f>CL13-CL39</f>
        <v>7769</v>
      </c>
      <c r="CM46" s="4"/>
      <c r="CN46" s="69">
        <f>CN13-CN39</f>
        <v>-3100</v>
      </c>
      <c r="CO46" s="44"/>
      <c r="CP46" s="70">
        <f>CP13-CP39</f>
        <v>4669</v>
      </c>
      <c r="CQ46" s="44"/>
      <c r="CR46" s="43">
        <f>CR13-CR39</f>
        <v>-852</v>
      </c>
      <c r="CS46" s="4"/>
      <c r="CT46" s="69">
        <f>CT13-CT39</f>
        <v>-818</v>
      </c>
      <c r="CU46" s="44"/>
      <c r="CV46" s="70">
        <f>CV13-CV39</f>
        <v>-1671</v>
      </c>
      <c r="CW46" s="4"/>
      <c r="CX46" s="69">
        <f>CX13-CX39</f>
        <v>-724</v>
      </c>
      <c r="CY46" s="44"/>
      <c r="CZ46" s="70">
        <f>CZ13-CZ39</f>
        <v>-2394</v>
      </c>
      <c r="DA46" s="4"/>
      <c r="DB46" s="69">
        <f>DB13-DB39</f>
        <v>-1852</v>
      </c>
      <c r="DC46" s="44"/>
      <c r="DD46" s="70">
        <f>DD13-DD39</f>
        <v>-4246</v>
      </c>
      <c r="DE46" s="44"/>
      <c r="DF46" s="43">
        <f>DF13-DF39</f>
        <v>-25</v>
      </c>
    </row>
    <row r="47" spans="2:110">
      <c r="B47" s="21"/>
      <c r="C47" s="23"/>
      <c r="D47" s="23"/>
      <c r="E47" s="23"/>
      <c r="F47" s="54">
        <f>SUM(F44:F46)</f>
        <v>511072</v>
      </c>
      <c r="G47" s="44"/>
      <c r="H47" s="54">
        <f>SUM(H44:H46)</f>
        <v>132919</v>
      </c>
      <c r="I47" s="44"/>
      <c r="J47" s="54">
        <f>SUM(J44:J46)</f>
        <v>407844</v>
      </c>
      <c r="K47" s="44"/>
      <c r="L47" s="54">
        <f>SUM(L44:L46)</f>
        <v>103520</v>
      </c>
      <c r="M47" s="55"/>
      <c r="N47" s="56">
        <f>SUM(N44:N46)</f>
        <v>87905</v>
      </c>
      <c r="O47" s="44"/>
      <c r="P47" s="57">
        <f>SUM(P44:P46)</f>
        <v>191425</v>
      </c>
      <c r="Q47" s="44"/>
      <c r="R47" s="56">
        <f>SUM(R44:R46)</f>
        <v>84687</v>
      </c>
      <c r="S47" s="44"/>
      <c r="T47" s="57">
        <f>SUM(T44:T46)</f>
        <v>276112</v>
      </c>
      <c r="U47" s="44"/>
      <c r="V47" s="56">
        <f>SUM(V44:V46)</f>
        <v>19979</v>
      </c>
      <c r="W47" s="44"/>
      <c r="X47" s="57">
        <f>SUM(X44:X46)</f>
        <v>296091</v>
      </c>
      <c r="Y47" s="44"/>
      <c r="Z47" s="54">
        <f>SUM(Z44:Z46)</f>
        <v>88873</v>
      </c>
      <c r="AA47" s="44"/>
      <c r="AB47" s="56">
        <f>SUM(AB44:AB46)</f>
        <v>127355</v>
      </c>
      <c r="AC47" s="55"/>
      <c r="AD47" s="57">
        <f>SUM(AD44:AD46)</f>
        <v>216228</v>
      </c>
      <c r="AE47" s="44"/>
      <c r="AF47" s="56">
        <f>SUM(AF44:AF46)</f>
        <v>126924</v>
      </c>
      <c r="AG47" s="44"/>
      <c r="AH47" s="57">
        <f>SUM(AH44:AH46)</f>
        <v>343152</v>
      </c>
      <c r="AI47" s="44"/>
      <c r="AJ47" s="56">
        <f>SUM(AJ44:AJ46)</f>
        <v>19350</v>
      </c>
      <c r="AK47" s="55"/>
      <c r="AL47" s="57">
        <f>SUM(AL44:AL46)</f>
        <v>362502</v>
      </c>
      <c r="AM47" s="44"/>
      <c r="AN47" s="54">
        <f>SUM(AN44:AN46)</f>
        <v>93642</v>
      </c>
      <c r="AO47" s="44"/>
      <c r="AP47" s="56">
        <f>SUM(AP44:AP46)</f>
        <v>91076</v>
      </c>
      <c r="AQ47" s="44"/>
      <c r="AR47" s="57">
        <f>SUM(AR44:AR46)</f>
        <v>184718</v>
      </c>
      <c r="AS47" s="55"/>
      <c r="AT47" s="56">
        <f>SUM(AT44:AT46)</f>
        <v>55506</v>
      </c>
      <c r="AU47" s="44"/>
      <c r="AV47" s="57">
        <f>SUM(AV44:AV46)</f>
        <v>240224</v>
      </c>
      <c r="AW47" s="44"/>
      <c r="AX47" s="56">
        <f>SUM(AX44:AX46)</f>
        <v>-56361</v>
      </c>
      <c r="AY47" s="44"/>
      <c r="AZ47" s="57">
        <f>SUM(AZ44:AZ46)</f>
        <v>183863</v>
      </c>
      <c r="BA47" s="4"/>
      <c r="BB47" s="54">
        <f>SUM(BB44:BB46)</f>
        <v>7154</v>
      </c>
      <c r="BC47" s="44"/>
      <c r="BD47" s="56">
        <f>SUM(BD44:BD46)</f>
        <v>282227</v>
      </c>
      <c r="BE47" s="44"/>
      <c r="BF47" s="57">
        <f>SUM(BF44:BF46)</f>
        <v>289381</v>
      </c>
      <c r="BG47" s="44"/>
      <c r="BH47" s="56">
        <f>SUM(BH44:BH46)</f>
        <v>-33085</v>
      </c>
      <c r="BI47" s="55"/>
      <c r="BJ47" s="57">
        <f>SUM(BJ44:BJ46)</f>
        <v>256296</v>
      </c>
      <c r="BK47" s="44"/>
      <c r="BL47" s="56">
        <f>SUM(BL44:BL46)</f>
        <v>-20937</v>
      </c>
      <c r="BM47" s="44"/>
      <c r="BN47" s="57">
        <f>SUM(BN44:BN46)</f>
        <v>235359</v>
      </c>
      <c r="BO47" s="44"/>
      <c r="BP47" s="54">
        <f>SUM(BP44:BP46)</f>
        <v>20685</v>
      </c>
      <c r="BQ47" s="4"/>
      <c r="BR47" s="56">
        <f>SUM(BR44:BR46)</f>
        <v>-48563</v>
      </c>
      <c r="BS47" s="44"/>
      <c r="BT47" s="57">
        <f>SUM(BT44:BT46)</f>
        <v>-27878</v>
      </c>
      <c r="BU47" s="4"/>
      <c r="BV47" s="56">
        <f>SUM(BV44:BV46)</f>
        <v>-123040</v>
      </c>
      <c r="BW47" s="44"/>
      <c r="BX47" s="57">
        <f>SUM(BX44:BX46)</f>
        <v>-150918</v>
      </c>
      <c r="BY47" s="4"/>
      <c r="BZ47" s="56">
        <f>SUM(BZ44:BZ46)</f>
        <v>-30228</v>
      </c>
      <c r="CA47" s="44"/>
      <c r="CB47" s="57">
        <f>SUM(CB44:CB46)</f>
        <v>-181146</v>
      </c>
      <c r="CC47" s="44"/>
      <c r="CD47" s="54">
        <f>SUM(CD44:CD46)</f>
        <v>289351</v>
      </c>
      <c r="CE47" s="4"/>
      <c r="CF47" s="56">
        <f>SUM(CF44:CF46)</f>
        <v>39832</v>
      </c>
      <c r="CG47" s="44"/>
      <c r="CH47" s="57">
        <f>SUM(CH44:CH46)</f>
        <v>329183</v>
      </c>
      <c r="CI47" s="4"/>
      <c r="CJ47" s="56">
        <f>SUM(CJ44:CJ46)</f>
        <v>102790</v>
      </c>
      <c r="CK47" s="44"/>
      <c r="CL47" s="57">
        <f>SUM(CL44:CL46)</f>
        <v>431973</v>
      </c>
      <c r="CM47" s="4"/>
      <c r="CN47" s="56">
        <f>SUM(CN44:CN46)</f>
        <v>-1043</v>
      </c>
      <c r="CO47" s="44"/>
      <c r="CP47" s="57">
        <f>SUM(CP44:CP46)</f>
        <v>430930</v>
      </c>
      <c r="CQ47" s="44"/>
      <c r="CR47" s="54">
        <f>SUM(CR44:CR46)</f>
        <v>26820</v>
      </c>
      <c r="CS47" s="4"/>
      <c r="CT47" s="56">
        <f>SUM(CT44:CT46)</f>
        <v>53308</v>
      </c>
      <c r="CU47" s="44"/>
      <c r="CV47" s="57">
        <f>SUM(CV44:CV46)</f>
        <v>80128</v>
      </c>
      <c r="CW47" s="4"/>
      <c r="CX47" s="56">
        <f>SUM(CX44:CX46)</f>
        <v>32825</v>
      </c>
      <c r="CY47" s="44"/>
      <c r="CZ47" s="57">
        <f>SUM(CZ44:CZ46)</f>
        <v>112953</v>
      </c>
      <c r="DA47" s="4"/>
      <c r="DB47" s="56">
        <f>SUM(DB44:DB46)</f>
        <v>-1301</v>
      </c>
      <c r="DC47" s="44"/>
      <c r="DD47" s="57">
        <f>SUM(DD44:DD46)</f>
        <v>111652</v>
      </c>
      <c r="DE47" s="44"/>
      <c r="DF47" s="54">
        <f>SUM(DF44:DF46)</f>
        <v>82213</v>
      </c>
    </row>
    <row r="48" spans="2:110">
      <c r="B48" s="21" t="s">
        <v>41</v>
      </c>
      <c r="C48" s="23"/>
      <c r="D48" s="23"/>
      <c r="E48" s="23"/>
      <c r="F48" s="43"/>
      <c r="G48" s="44"/>
      <c r="H48" s="43"/>
      <c r="I48" s="59"/>
      <c r="J48" s="60"/>
      <c r="K48" s="59"/>
      <c r="L48" s="45"/>
      <c r="M48" s="46"/>
      <c r="N48" s="47"/>
      <c r="O48" s="46"/>
      <c r="P48" s="48"/>
      <c r="Q48" s="46"/>
      <c r="R48" s="47"/>
      <c r="S48" s="46"/>
      <c r="T48" s="48"/>
      <c r="U48" s="46"/>
      <c r="V48" s="47"/>
      <c r="W48" s="46"/>
      <c r="X48" s="48"/>
      <c r="Y48" s="46"/>
      <c r="Z48" s="45"/>
      <c r="AA48" s="46"/>
      <c r="AB48" s="47"/>
      <c r="AC48" s="46"/>
      <c r="AD48" s="48"/>
      <c r="AE48" s="46"/>
      <c r="AF48" s="47"/>
      <c r="AG48" s="46"/>
      <c r="AH48" s="48"/>
      <c r="AI48" s="4"/>
      <c r="AJ48" s="47"/>
      <c r="AK48" s="46"/>
      <c r="AL48" s="48"/>
      <c r="AM48" s="4"/>
      <c r="AN48" s="49"/>
      <c r="AO48" s="4"/>
      <c r="AP48" s="47"/>
      <c r="AQ48" s="46"/>
      <c r="AR48" s="48"/>
      <c r="AS48" s="46"/>
      <c r="AT48" s="47"/>
      <c r="AU48" s="46"/>
      <c r="AV48" s="48"/>
      <c r="AW48" s="4"/>
      <c r="AX48" s="47"/>
      <c r="AY48" s="46"/>
      <c r="AZ48" s="48"/>
      <c r="BA48" s="4"/>
      <c r="BB48" s="49"/>
      <c r="BC48" s="4"/>
      <c r="BD48" s="47"/>
      <c r="BE48" s="46"/>
      <c r="BF48" s="50"/>
      <c r="BG48" s="4"/>
      <c r="BH48" s="47"/>
      <c r="BI48" s="46"/>
      <c r="BJ48" s="50"/>
      <c r="BK48" s="4"/>
      <c r="BL48" s="47"/>
      <c r="BM48" s="46"/>
      <c r="BN48" s="50"/>
      <c r="BO48" s="4"/>
      <c r="BP48" s="49"/>
      <c r="BQ48" s="4"/>
      <c r="BR48" s="47"/>
      <c r="BS48" s="46"/>
      <c r="BT48" s="50"/>
      <c r="BU48" s="4"/>
      <c r="BV48" s="47"/>
      <c r="BW48" s="46"/>
      <c r="BX48" s="50"/>
      <c r="BY48" s="4"/>
      <c r="BZ48" s="47"/>
      <c r="CA48" s="46"/>
      <c r="CB48" s="50"/>
      <c r="CC48" s="4"/>
      <c r="CD48" s="49"/>
      <c r="CE48" s="4"/>
      <c r="CF48" s="47"/>
      <c r="CG48" s="46"/>
      <c r="CH48" s="50"/>
      <c r="CI48" s="4"/>
      <c r="CJ48" s="47"/>
      <c r="CK48" s="46"/>
      <c r="CL48" s="50"/>
      <c r="CM48" s="4"/>
      <c r="CN48" s="47"/>
      <c r="CO48" s="46"/>
      <c r="CP48" s="50"/>
      <c r="CQ48" s="4"/>
      <c r="CR48" s="49"/>
      <c r="CS48" s="4"/>
      <c r="CT48" s="47"/>
      <c r="CU48" s="46"/>
      <c r="CV48" s="50"/>
      <c r="CW48" s="4"/>
      <c r="CX48" s="47"/>
      <c r="CY48" s="46"/>
      <c r="CZ48" s="50"/>
      <c r="DA48" s="4"/>
      <c r="DB48" s="47"/>
      <c r="DC48" s="46"/>
      <c r="DD48" s="50"/>
      <c r="DE48" s="4"/>
      <c r="DF48" s="49"/>
    </row>
    <row r="49" spans="2:110">
      <c r="B49" s="25"/>
      <c r="C49" s="35" t="s">
        <v>42</v>
      </c>
      <c r="D49" s="35"/>
      <c r="E49" s="35"/>
      <c r="F49" s="43">
        <v>91831</v>
      </c>
      <c r="G49" s="44"/>
      <c r="H49" s="43">
        <v>89812</v>
      </c>
      <c r="I49" s="44"/>
      <c r="J49" s="43">
        <v>90732</v>
      </c>
      <c r="K49" s="44"/>
      <c r="L49" s="45">
        <v>24903</v>
      </c>
      <c r="M49" s="46"/>
      <c r="N49" s="47">
        <f t="shared" ref="N49:N53" si="54">P49-L49</f>
        <v>25997</v>
      </c>
      <c r="O49" s="46"/>
      <c r="P49" s="48">
        <v>50900</v>
      </c>
      <c r="Q49" s="46"/>
      <c r="R49" s="47">
        <f t="shared" ref="R49:R53" si="55">T49-P49</f>
        <v>24147</v>
      </c>
      <c r="S49" s="46"/>
      <c r="T49" s="48">
        <v>75047</v>
      </c>
      <c r="U49" s="46"/>
      <c r="V49" s="47">
        <f t="shared" ref="V49:V53" si="56">X49-T49</f>
        <v>23027</v>
      </c>
      <c r="W49" s="46"/>
      <c r="X49" s="48">
        <v>98074</v>
      </c>
      <c r="Y49" s="46"/>
      <c r="Z49" s="45">
        <v>19388</v>
      </c>
      <c r="AA49" s="46"/>
      <c r="AB49" s="47">
        <f t="shared" ref="AB49:AB53" si="57">AD49-Z49</f>
        <v>22590</v>
      </c>
      <c r="AC49" s="46"/>
      <c r="AD49" s="48">
        <v>41978</v>
      </c>
      <c r="AE49" s="46"/>
      <c r="AF49" s="47">
        <f t="shared" ref="AF49:AF53" si="58">AH49-AD49</f>
        <v>22053</v>
      </c>
      <c r="AG49" s="46"/>
      <c r="AH49" s="48">
        <v>64031</v>
      </c>
      <c r="AI49" s="4"/>
      <c r="AJ49" s="47">
        <f t="shared" ref="AJ49:AJ53" si="59">AL49-AH49</f>
        <v>18507</v>
      </c>
      <c r="AK49" s="46"/>
      <c r="AL49" s="48">
        <v>82538</v>
      </c>
      <c r="AM49" s="4"/>
      <c r="AN49" s="49">
        <v>23389</v>
      </c>
      <c r="AO49" s="4"/>
      <c r="AP49" s="47">
        <f t="shared" ref="AP49:AP53" si="60">AR49-AN49</f>
        <v>25392</v>
      </c>
      <c r="AQ49" s="46"/>
      <c r="AR49" s="48">
        <v>48781</v>
      </c>
      <c r="AS49" s="46"/>
      <c r="AT49" s="47">
        <f t="shared" ref="AT49:AT53" si="61">AV49-AR49</f>
        <v>25015</v>
      </c>
      <c r="AU49" s="46"/>
      <c r="AV49" s="48">
        <v>73796</v>
      </c>
      <c r="AW49" s="4"/>
      <c r="AX49" s="47">
        <f t="shared" ref="AX49:AX53" si="62">AZ49-AV49</f>
        <v>19071</v>
      </c>
      <c r="AY49" s="46"/>
      <c r="AZ49" s="48">
        <v>92867</v>
      </c>
      <c r="BA49" s="4"/>
      <c r="BB49" s="49">
        <v>27089</v>
      </c>
      <c r="BC49" s="4"/>
      <c r="BD49" s="47">
        <f t="shared" ref="BD49:BD53" si="63">BF49-BB49</f>
        <v>35605</v>
      </c>
      <c r="BE49" s="46"/>
      <c r="BF49" s="50">
        <v>62694</v>
      </c>
      <c r="BG49" s="4"/>
      <c r="BH49" s="47">
        <f t="shared" ref="BH49:BH53" si="64">BJ49-BF49</f>
        <v>37609</v>
      </c>
      <c r="BI49" s="46"/>
      <c r="BJ49" s="50">
        <v>100303</v>
      </c>
      <c r="BK49" s="4"/>
      <c r="BL49" s="47">
        <f t="shared" ref="BL49:BL53" si="65">BN49-BJ49</f>
        <v>32411</v>
      </c>
      <c r="BM49" s="46"/>
      <c r="BN49" s="50">
        <v>132714</v>
      </c>
      <c r="BO49" s="4"/>
      <c r="BP49" s="49">
        <v>37327</v>
      </c>
      <c r="BQ49" s="4"/>
      <c r="BR49" s="47">
        <f t="shared" ref="BR49:BR53" si="66">BT49-BP49</f>
        <v>34790</v>
      </c>
      <c r="BS49" s="46"/>
      <c r="BT49" s="50">
        <v>72117</v>
      </c>
      <c r="BU49" s="4"/>
      <c r="BV49" s="47">
        <f t="shared" ref="BV49:BV53" si="67">BX49-BT49</f>
        <v>36081</v>
      </c>
      <c r="BW49" s="46"/>
      <c r="BX49" s="50">
        <v>108198</v>
      </c>
      <c r="BY49" s="4"/>
      <c r="BZ49" s="47">
        <f t="shared" ref="BZ49:BZ53" si="68">CB49-BX49</f>
        <v>23767</v>
      </c>
      <c r="CA49" s="46"/>
      <c r="CB49" s="50">
        <v>131965</v>
      </c>
      <c r="CC49" s="4"/>
      <c r="CD49" s="49">
        <v>34641</v>
      </c>
      <c r="CE49" s="4"/>
      <c r="CF49" s="47">
        <f t="shared" ref="CF49:CF53" si="69">CH49-CD49</f>
        <v>35412</v>
      </c>
      <c r="CG49" s="46"/>
      <c r="CH49" s="50">
        <v>70053</v>
      </c>
      <c r="CI49" s="4"/>
      <c r="CJ49" s="47">
        <f t="shared" ref="CJ49:CJ53" si="70">CL49-CH49</f>
        <v>39770</v>
      </c>
      <c r="CK49" s="46"/>
      <c r="CL49" s="50">
        <v>109823</v>
      </c>
      <c r="CM49" s="4"/>
      <c r="CN49" s="47">
        <f t="shared" ref="CN49:CN53" si="71">CP49-CL49</f>
        <v>30253</v>
      </c>
      <c r="CO49" s="46"/>
      <c r="CP49" s="50">
        <v>140076</v>
      </c>
      <c r="CQ49" s="4"/>
      <c r="CR49" s="49">
        <v>35166</v>
      </c>
      <c r="CS49" s="4"/>
      <c r="CT49" s="47">
        <v>36392</v>
      </c>
      <c r="CU49" s="46"/>
      <c r="CV49" s="50">
        <v>71558</v>
      </c>
      <c r="CW49" s="4"/>
      <c r="CX49" s="47">
        <v>37659</v>
      </c>
      <c r="CY49" s="46"/>
      <c r="CZ49" s="50">
        <v>109216</v>
      </c>
      <c r="DA49" s="4"/>
      <c r="DB49" s="47">
        <v>30404</v>
      </c>
      <c r="DC49" s="46"/>
      <c r="DD49" s="50">
        <v>139620</v>
      </c>
      <c r="DE49" s="4"/>
      <c r="DF49" s="49">
        <v>32461</v>
      </c>
    </row>
    <row r="50" spans="2:110">
      <c r="B50" s="25"/>
      <c r="C50" s="35" t="s">
        <v>43</v>
      </c>
      <c r="D50" s="63"/>
      <c r="E50" s="63"/>
      <c r="F50" s="43">
        <v>199435</v>
      </c>
      <c r="G50" s="44"/>
      <c r="H50" s="43">
        <v>39131</v>
      </c>
      <c r="I50" s="44"/>
      <c r="J50" s="43">
        <v>11121</v>
      </c>
      <c r="K50" s="44"/>
      <c r="L50" s="45">
        <v>2441</v>
      </c>
      <c r="M50" s="46"/>
      <c r="N50" s="47">
        <f t="shared" si="54"/>
        <v>2674</v>
      </c>
      <c r="O50" s="46"/>
      <c r="P50" s="48">
        <v>5115</v>
      </c>
      <c r="Q50" s="46"/>
      <c r="R50" s="47">
        <f t="shared" si="55"/>
        <v>2785</v>
      </c>
      <c r="S50" s="46"/>
      <c r="T50" s="48">
        <v>7900</v>
      </c>
      <c r="U50" s="46"/>
      <c r="V50" s="47">
        <f t="shared" si="56"/>
        <v>2608</v>
      </c>
      <c r="W50" s="46"/>
      <c r="X50" s="48">
        <v>10508</v>
      </c>
      <c r="Y50" s="46"/>
      <c r="Z50" s="45">
        <v>2624</v>
      </c>
      <c r="AA50" s="46"/>
      <c r="AB50" s="47">
        <f t="shared" si="57"/>
        <v>2093</v>
      </c>
      <c r="AC50" s="46"/>
      <c r="AD50" s="48">
        <v>4717</v>
      </c>
      <c r="AE50" s="46"/>
      <c r="AF50" s="47">
        <f t="shared" si="58"/>
        <v>2199</v>
      </c>
      <c r="AG50" s="46"/>
      <c r="AH50" s="48">
        <v>6916</v>
      </c>
      <c r="AI50" s="4"/>
      <c r="AJ50" s="47">
        <f t="shared" si="59"/>
        <v>2229</v>
      </c>
      <c r="AK50" s="46"/>
      <c r="AL50" s="48">
        <v>9145</v>
      </c>
      <c r="AM50" s="4"/>
      <c r="AN50" s="49">
        <v>2183</v>
      </c>
      <c r="AO50" s="4"/>
      <c r="AP50" s="47">
        <f t="shared" si="60"/>
        <v>2352</v>
      </c>
      <c r="AQ50" s="46"/>
      <c r="AR50" s="48">
        <v>4535</v>
      </c>
      <c r="AS50" s="46"/>
      <c r="AT50" s="47">
        <f t="shared" si="61"/>
        <v>2359</v>
      </c>
      <c r="AU50" s="46"/>
      <c r="AV50" s="48">
        <v>6894</v>
      </c>
      <c r="AW50" s="4"/>
      <c r="AX50" s="47">
        <f t="shared" si="62"/>
        <v>2354</v>
      </c>
      <c r="AY50" s="46"/>
      <c r="AZ50" s="48">
        <v>9248</v>
      </c>
      <c r="BA50" s="4"/>
      <c r="BB50" s="49">
        <v>1578</v>
      </c>
      <c r="BC50" s="4"/>
      <c r="BD50" s="47">
        <f t="shared" si="63"/>
        <v>2600</v>
      </c>
      <c r="BE50" s="46"/>
      <c r="BF50" s="50">
        <v>4178</v>
      </c>
      <c r="BG50" s="4"/>
      <c r="BH50" s="47">
        <f t="shared" si="64"/>
        <v>2507</v>
      </c>
      <c r="BI50" s="46"/>
      <c r="BJ50" s="50">
        <v>6685</v>
      </c>
      <c r="BK50" s="4"/>
      <c r="BL50" s="47">
        <f t="shared" si="65"/>
        <v>2407</v>
      </c>
      <c r="BM50" s="46"/>
      <c r="BN50" s="50">
        <v>9092</v>
      </c>
      <c r="BO50" s="4"/>
      <c r="BP50" s="49">
        <v>2486</v>
      </c>
      <c r="BQ50" s="4"/>
      <c r="BR50" s="47">
        <f t="shared" si="66"/>
        <v>2224</v>
      </c>
      <c r="BS50" s="46"/>
      <c r="BT50" s="50">
        <f>5237-527</f>
        <v>4710</v>
      </c>
      <c r="BU50" s="4"/>
      <c r="BV50" s="47">
        <f t="shared" si="67"/>
        <v>2151</v>
      </c>
      <c r="BW50" s="46"/>
      <c r="BX50" s="50">
        <f>9763-2902</f>
        <v>6861</v>
      </c>
      <c r="BY50" s="4"/>
      <c r="BZ50" s="47">
        <f t="shared" si="68"/>
        <v>1378</v>
      </c>
      <c r="CA50" s="46"/>
      <c r="CB50" s="50">
        <f>16957-8718</f>
        <v>8239</v>
      </c>
      <c r="CC50" s="4"/>
      <c r="CD50" s="49">
        <f>8385-6722</f>
        <v>1663</v>
      </c>
      <c r="CE50" s="4"/>
      <c r="CF50" s="47">
        <f t="shared" si="69"/>
        <v>2406</v>
      </c>
      <c r="CG50" s="46"/>
      <c r="CH50" s="50">
        <f>18502-14433</f>
        <v>4069</v>
      </c>
      <c r="CI50" s="4"/>
      <c r="CJ50" s="47">
        <f t="shared" si="70"/>
        <v>261</v>
      </c>
      <c r="CK50" s="46"/>
      <c r="CL50" s="50">
        <f>28119-23789</f>
        <v>4330</v>
      </c>
      <c r="CM50" s="4"/>
      <c r="CN50" s="47">
        <f t="shared" si="71"/>
        <v>594</v>
      </c>
      <c r="CO50" s="46"/>
      <c r="CP50" s="50">
        <f>38783-33859</f>
        <v>4924</v>
      </c>
      <c r="CQ50" s="4"/>
      <c r="CR50" s="49">
        <f>13851-11358</f>
        <v>2493</v>
      </c>
      <c r="CS50" s="4"/>
      <c r="CT50" s="47">
        <f>15407-12222</f>
        <v>3185</v>
      </c>
      <c r="CU50" s="46"/>
      <c r="CV50" s="50">
        <f>29259-23580</f>
        <v>5679</v>
      </c>
      <c r="CW50" s="4"/>
      <c r="CX50" s="47">
        <f>14957-13006</f>
        <v>1951</v>
      </c>
      <c r="CY50" s="46"/>
      <c r="CZ50" s="50">
        <f>44217-36586</f>
        <v>7631</v>
      </c>
      <c r="DA50" s="4"/>
      <c r="DB50" s="47">
        <f>17864-14748</f>
        <v>3116</v>
      </c>
      <c r="DC50" s="46"/>
      <c r="DD50" s="50">
        <f>62081-51334</f>
        <v>10747</v>
      </c>
      <c r="DE50" s="4"/>
      <c r="DF50" s="49">
        <v>4075</v>
      </c>
    </row>
    <row r="51" spans="2:110">
      <c r="B51" s="25"/>
      <c r="C51" s="25" t="s">
        <v>44</v>
      </c>
      <c r="D51" s="63"/>
      <c r="E51" s="63"/>
      <c r="F51" s="43">
        <v>81423</v>
      </c>
      <c r="G51" s="44"/>
      <c r="H51" s="43">
        <v>31595</v>
      </c>
      <c r="I51" s="44"/>
      <c r="J51" s="43">
        <v>0</v>
      </c>
      <c r="K51" s="44"/>
      <c r="L51" s="72">
        <v>0</v>
      </c>
      <c r="M51" s="55"/>
      <c r="N51" s="47">
        <f t="shared" si="54"/>
        <v>0</v>
      </c>
      <c r="O51" s="44"/>
      <c r="P51" s="70">
        <v>0</v>
      </c>
      <c r="Q51" s="44"/>
      <c r="R51" s="47">
        <f t="shared" si="55"/>
        <v>0</v>
      </c>
      <c r="S51" s="44"/>
      <c r="T51" s="70">
        <v>0</v>
      </c>
      <c r="U51" s="44"/>
      <c r="V51" s="47">
        <f t="shared" si="56"/>
        <v>0</v>
      </c>
      <c r="W51" s="44"/>
      <c r="X51" s="70">
        <v>0</v>
      </c>
      <c r="Y51" s="44"/>
      <c r="Z51" s="72">
        <v>0</v>
      </c>
      <c r="AA51" s="55"/>
      <c r="AB51" s="47">
        <f t="shared" si="57"/>
        <v>13373</v>
      </c>
      <c r="AC51" s="55"/>
      <c r="AD51" s="73">
        <v>13373</v>
      </c>
      <c r="AE51" s="55"/>
      <c r="AF51" s="47">
        <f t="shared" si="58"/>
        <v>12730</v>
      </c>
      <c r="AG51" s="55"/>
      <c r="AH51" s="73">
        <v>26103</v>
      </c>
      <c r="AI51" s="4"/>
      <c r="AJ51" s="47">
        <f t="shared" si="59"/>
        <v>-2000</v>
      </c>
      <c r="AK51" s="55"/>
      <c r="AL51" s="73">
        <v>24103</v>
      </c>
      <c r="AM51" s="4"/>
      <c r="AN51" s="74">
        <v>0</v>
      </c>
      <c r="AO51" s="4"/>
      <c r="AP51" s="47">
        <f t="shared" si="60"/>
        <v>-3728</v>
      </c>
      <c r="AQ51" s="55"/>
      <c r="AR51" s="73">
        <v>-3728</v>
      </c>
      <c r="AS51" s="55"/>
      <c r="AT51" s="47">
        <f t="shared" si="61"/>
        <v>0</v>
      </c>
      <c r="AU51" s="55"/>
      <c r="AV51" s="73">
        <v>-3728</v>
      </c>
      <c r="AW51" s="4"/>
      <c r="AX51" s="47">
        <f t="shared" si="62"/>
        <v>10</v>
      </c>
      <c r="AY51" s="55"/>
      <c r="AZ51" s="73">
        <v>-3718</v>
      </c>
      <c r="BA51" s="4"/>
      <c r="BB51" s="74">
        <v>0</v>
      </c>
      <c r="BC51" s="4"/>
      <c r="BD51" s="47">
        <f t="shared" si="63"/>
        <v>14518</v>
      </c>
      <c r="BE51" s="55"/>
      <c r="BF51" s="75">
        <v>14518</v>
      </c>
      <c r="BG51" s="4"/>
      <c r="BH51" s="47">
        <f t="shared" si="64"/>
        <v>0</v>
      </c>
      <c r="BI51" s="55"/>
      <c r="BJ51" s="75">
        <v>14518</v>
      </c>
      <c r="BK51" s="4"/>
      <c r="BL51" s="47">
        <f t="shared" si="65"/>
        <v>29</v>
      </c>
      <c r="BM51" s="55"/>
      <c r="BN51" s="75">
        <v>14547</v>
      </c>
      <c r="BO51" s="4"/>
      <c r="BP51" s="74">
        <v>0</v>
      </c>
      <c r="BQ51" s="4"/>
      <c r="BR51" s="47">
        <f t="shared" si="66"/>
        <v>0</v>
      </c>
      <c r="BS51" s="55"/>
      <c r="BT51" s="75">
        <v>0</v>
      </c>
      <c r="BU51" s="4"/>
      <c r="BV51" s="47">
        <f t="shared" si="67"/>
        <v>0</v>
      </c>
      <c r="BW51" s="55"/>
      <c r="BX51" s="75">
        <v>0</v>
      </c>
      <c r="BY51" s="4"/>
      <c r="BZ51" s="47">
        <f t="shared" si="68"/>
        <v>0</v>
      </c>
      <c r="CA51" s="55"/>
      <c r="CB51" s="75">
        <v>0</v>
      </c>
      <c r="CC51" s="4"/>
      <c r="CD51" s="74">
        <v>0</v>
      </c>
      <c r="CE51" s="4"/>
      <c r="CF51" s="47">
        <f t="shared" si="69"/>
        <v>0</v>
      </c>
      <c r="CG51" s="55"/>
      <c r="CH51" s="75">
        <v>0</v>
      </c>
      <c r="CI51" s="4"/>
      <c r="CJ51" s="47">
        <f t="shared" si="70"/>
        <v>0</v>
      </c>
      <c r="CK51" s="55"/>
      <c r="CL51" s="75">
        <v>0</v>
      </c>
      <c r="CM51" s="4"/>
      <c r="CN51" s="47">
        <f t="shared" si="71"/>
        <v>0</v>
      </c>
      <c r="CO51" s="55"/>
      <c r="CP51" s="75">
        <v>0</v>
      </c>
      <c r="CQ51" s="4"/>
      <c r="CR51" s="74">
        <v>0</v>
      </c>
      <c r="CS51" s="4"/>
      <c r="CT51" s="47">
        <v>0</v>
      </c>
      <c r="CU51" s="55"/>
      <c r="CV51" s="75">
        <v>0</v>
      </c>
      <c r="CW51" s="4"/>
      <c r="CX51" s="47">
        <v>0</v>
      </c>
      <c r="CY51" s="55"/>
      <c r="CZ51" s="75">
        <v>0</v>
      </c>
      <c r="DA51" s="4"/>
      <c r="DB51" s="47">
        <v>-1</v>
      </c>
      <c r="DC51" s="55"/>
      <c r="DD51" s="75">
        <v>-1</v>
      </c>
      <c r="DE51" s="4"/>
      <c r="DF51" s="74">
        <v>0</v>
      </c>
    </row>
    <row r="52" spans="2:110">
      <c r="B52" s="25"/>
      <c r="C52" s="64" t="s">
        <v>45</v>
      </c>
      <c r="D52" s="35"/>
      <c r="E52" s="35"/>
      <c r="F52" s="43">
        <v>-209525</v>
      </c>
      <c r="G52" s="44"/>
      <c r="H52" s="43">
        <v>-139304</v>
      </c>
      <c r="I52" s="44"/>
      <c r="J52" s="43">
        <v>-126209</v>
      </c>
      <c r="K52" s="44"/>
      <c r="L52" s="45">
        <v>-28958</v>
      </c>
      <c r="M52" s="46"/>
      <c r="N52" s="47">
        <f t="shared" si="54"/>
        <v>-29265</v>
      </c>
      <c r="O52" s="46"/>
      <c r="P52" s="48">
        <v>-58223</v>
      </c>
      <c r="Q52" s="46"/>
      <c r="R52" s="47">
        <f t="shared" si="55"/>
        <v>-28297</v>
      </c>
      <c r="S52" s="46"/>
      <c r="T52" s="48">
        <v>-86520</v>
      </c>
      <c r="U52" s="46"/>
      <c r="V52" s="47">
        <f t="shared" si="56"/>
        <v>-30290</v>
      </c>
      <c r="W52" s="46"/>
      <c r="X52" s="48">
        <v>-116810</v>
      </c>
      <c r="Y52" s="46"/>
      <c r="Z52" s="45">
        <v>-26509</v>
      </c>
      <c r="AA52" s="46"/>
      <c r="AB52" s="47">
        <f t="shared" si="57"/>
        <v>-45417</v>
      </c>
      <c r="AC52" s="46"/>
      <c r="AD52" s="48">
        <v>-71926</v>
      </c>
      <c r="AE52" s="46"/>
      <c r="AF52" s="47">
        <f t="shared" si="58"/>
        <v>-22258</v>
      </c>
      <c r="AG52" s="46"/>
      <c r="AH52" s="48">
        <v>-94184</v>
      </c>
      <c r="AI52" s="4"/>
      <c r="AJ52" s="47">
        <f t="shared" si="59"/>
        <v>-24017</v>
      </c>
      <c r="AK52" s="46"/>
      <c r="AL52" s="48">
        <v>-118201</v>
      </c>
      <c r="AM52" s="4"/>
      <c r="AN52" s="49">
        <v>-24464</v>
      </c>
      <c r="AO52" s="4"/>
      <c r="AP52" s="47">
        <f t="shared" si="60"/>
        <v>-23139</v>
      </c>
      <c r="AQ52" s="46"/>
      <c r="AR52" s="48">
        <v>-47603</v>
      </c>
      <c r="AS52" s="46"/>
      <c r="AT52" s="47">
        <f t="shared" si="61"/>
        <v>-20497</v>
      </c>
      <c r="AU52" s="46"/>
      <c r="AV52" s="48">
        <v>-68100</v>
      </c>
      <c r="AW52" s="4"/>
      <c r="AX52" s="47">
        <f t="shared" si="62"/>
        <v>-18645</v>
      </c>
      <c r="AY52" s="46"/>
      <c r="AZ52" s="48">
        <v>-86745</v>
      </c>
      <c r="BA52" s="4"/>
      <c r="BB52" s="49">
        <v>-24498</v>
      </c>
      <c r="BC52" s="4"/>
      <c r="BD52" s="47">
        <f t="shared" si="63"/>
        <v>-23749</v>
      </c>
      <c r="BE52" s="46"/>
      <c r="BF52" s="50">
        <v>-48247</v>
      </c>
      <c r="BG52" s="4"/>
      <c r="BH52" s="47">
        <f t="shared" si="64"/>
        <v>-24961</v>
      </c>
      <c r="BI52" s="46"/>
      <c r="BJ52" s="50">
        <v>-73208</v>
      </c>
      <c r="BK52" s="4"/>
      <c r="BL52" s="47">
        <f t="shared" si="65"/>
        <v>-25603</v>
      </c>
      <c r="BM52" s="46"/>
      <c r="BN52" s="50">
        <v>-98811</v>
      </c>
      <c r="BO52" s="4"/>
      <c r="BP52" s="49">
        <v>-28707</v>
      </c>
      <c r="BQ52" s="4"/>
      <c r="BR52" s="47">
        <f t="shared" si="66"/>
        <v>-27898</v>
      </c>
      <c r="BS52" s="46"/>
      <c r="BT52" s="50">
        <v>-56605</v>
      </c>
      <c r="BU52" s="4"/>
      <c r="BV52" s="47">
        <f t="shared" si="67"/>
        <v>-27170</v>
      </c>
      <c r="BW52" s="46"/>
      <c r="BX52" s="50">
        <v>-83775</v>
      </c>
      <c r="BY52" s="4"/>
      <c r="BZ52" s="47">
        <f t="shared" si="68"/>
        <v>-27622</v>
      </c>
      <c r="CA52" s="46"/>
      <c r="CB52" s="50">
        <v>-111397</v>
      </c>
      <c r="CC52" s="4"/>
      <c r="CD52" s="49">
        <v>-33830</v>
      </c>
      <c r="CE52" s="4"/>
      <c r="CF52" s="47">
        <f t="shared" si="69"/>
        <v>-33919</v>
      </c>
      <c r="CG52" s="46"/>
      <c r="CH52" s="50">
        <v>-67749</v>
      </c>
      <c r="CI52" s="4"/>
      <c r="CJ52" s="47">
        <f t="shared" si="70"/>
        <v>-35043</v>
      </c>
      <c r="CK52" s="46"/>
      <c r="CL52" s="50">
        <v>-102792</v>
      </c>
      <c r="CM52" s="4"/>
      <c r="CN52" s="47">
        <f t="shared" si="71"/>
        <v>-38927</v>
      </c>
      <c r="CO52" s="46"/>
      <c r="CP52" s="50">
        <v>-141719</v>
      </c>
      <c r="CQ52" s="4"/>
      <c r="CR52" s="49">
        <v>-41859</v>
      </c>
      <c r="CS52" s="4"/>
      <c r="CT52" s="47">
        <v>-42793</v>
      </c>
      <c r="CU52" s="46"/>
      <c r="CV52" s="50">
        <v>-84653</v>
      </c>
      <c r="CW52" s="4"/>
      <c r="CX52" s="47">
        <v>-41966</v>
      </c>
      <c r="CY52" s="46"/>
      <c r="CZ52" s="50">
        <v>-126617</v>
      </c>
      <c r="DA52" s="4"/>
      <c r="DB52" s="47">
        <v>-43405</v>
      </c>
      <c r="DC52" s="46"/>
      <c r="DD52" s="50">
        <v>-170021</v>
      </c>
      <c r="DE52" s="4"/>
      <c r="DF52" s="49">
        <v>-42449</v>
      </c>
    </row>
    <row r="53" spans="2:110">
      <c r="B53" s="25"/>
      <c r="C53" s="63" t="s">
        <v>46</v>
      </c>
      <c r="D53" s="63"/>
      <c r="E53" s="63"/>
      <c r="F53" s="43">
        <v>-6401</v>
      </c>
      <c r="G53" s="44"/>
      <c r="H53" s="43">
        <v>2213</v>
      </c>
      <c r="I53" s="44"/>
      <c r="J53" s="43">
        <v>2000</v>
      </c>
      <c r="K53" s="44"/>
      <c r="L53" s="45">
        <v>-190</v>
      </c>
      <c r="M53" s="46"/>
      <c r="N53" s="47">
        <f t="shared" si="54"/>
        <v>-1929</v>
      </c>
      <c r="O53" s="46"/>
      <c r="P53" s="48">
        <v>-2119</v>
      </c>
      <c r="Q53" s="46"/>
      <c r="R53" s="47">
        <f t="shared" si="55"/>
        <v>-438</v>
      </c>
      <c r="S53" s="46"/>
      <c r="T53" s="48">
        <v>-2557</v>
      </c>
      <c r="U53" s="46"/>
      <c r="V53" s="47">
        <f t="shared" si="56"/>
        <v>468</v>
      </c>
      <c r="W53" s="46"/>
      <c r="X53" s="48">
        <v>-2089</v>
      </c>
      <c r="Y53" s="46"/>
      <c r="Z53" s="45">
        <v>80</v>
      </c>
      <c r="AA53" s="46"/>
      <c r="AB53" s="47">
        <f t="shared" si="57"/>
        <v>1306</v>
      </c>
      <c r="AC53" s="46"/>
      <c r="AD53" s="48">
        <v>1386</v>
      </c>
      <c r="AE53" s="46"/>
      <c r="AF53" s="47">
        <f t="shared" si="58"/>
        <v>115</v>
      </c>
      <c r="AG53" s="46"/>
      <c r="AH53" s="48">
        <v>1501</v>
      </c>
      <c r="AI53" s="4"/>
      <c r="AJ53" s="47">
        <f t="shared" si="59"/>
        <v>2157</v>
      </c>
      <c r="AK53" s="46"/>
      <c r="AL53" s="48">
        <v>3658</v>
      </c>
      <c r="AM53" s="4"/>
      <c r="AN53" s="49">
        <v>228</v>
      </c>
      <c r="AO53" s="4"/>
      <c r="AP53" s="47">
        <f t="shared" si="60"/>
        <v>-249</v>
      </c>
      <c r="AQ53" s="46"/>
      <c r="AR53" s="48">
        <v>-21</v>
      </c>
      <c r="AS53" s="46"/>
      <c r="AT53" s="47">
        <f t="shared" si="61"/>
        <v>217</v>
      </c>
      <c r="AU53" s="46"/>
      <c r="AV53" s="48">
        <v>196</v>
      </c>
      <c r="AW53" s="4"/>
      <c r="AX53" s="47">
        <f t="shared" si="62"/>
        <v>524</v>
      </c>
      <c r="AY53" s="46"/>
      <c r="AZ53" s="48">
        <v>720</v>
      </c>
      <c r="BA53" s="4"/>
      <c r="BB53" s="49">
        <v>-154</v>
      </c>
      <c r="BC53" s="4"/>
      <c r="BD53" s="47">
        <f t="shared" si="63"/>
        <v>-197</v>
      </c>
      <c r="BE53" s="46"/>
      <c r="BF53" s="50">
        <v>-351</v>
      </c>
      <c r="BG53" s="4"/>
      <c r="BH53" s="47">
        <f t="shared" si="64"/>
        <v>145</v>
      </c>
      <c r="BI53" s="46"/>
      <c r="BJ53" s="50">
        <v>-206</v>
      </c>
      <c r="BK53" s="4"/>
      <c r="BL53" s="47">
        <f t="shared" si="65"/>
        <v>169</v>
      </c>
      <c r="BM53" s="46"/>
      <c r="BN53" s="65">
        <v>-37</v>
      </c>
      <c r="BO53" s="4"/>
      <c r="BP53" s="49">
        <v>160</v>
      </c>
      <c r="BQ53" s="4"/>
      <c r="BR53" s="47">
        <f t="shared" si="66"/>
        <v>50</v>
      </c>
      <c r="BS53" s="46"/>
      <c r="BT53" s="50">
        <v>210</v>
      </c>
      <c r="BU53" s="4"/>
      <c r="BV53" s="47">
        <f t="shared" si="67"/>
        <v>69</v>
      </c>
      <c r="BW53" s="46"/>
      <c r="BX53" s="50">
        <v>279</v>
      </c>
      <c r="BY53" s="4"/>
      <c r="BZ53" s="47">
        <f t="shared" si="68"/>
        <v>-164</v>
      </c>
      <c r="CA53" s="46"/>
      <c r="CB53" s="50">
        <v>115</v>
      </c>
      <c r="CC53" s="4"/>
      <c r="CD53" s="49">
        <v>-4</v>
      </c>
      <c r="CE53" s="4"/>
      <c r="CF53" s="47">
        <f t="shared" si="69"/>
        <v>202</v>
      </c>
      <c r="CG53" s="46"/>
      <c r="CH53" s="50">
        <v>198</v>
      </c>
      <c r="CI53" s="4"/>
      <c r="CJ53" s="47">
        <f t="shared" si="70"/>
        <v>-56</v>
      </c>
      <c r="CK53" s="46"/>
      <c r="CL53" s="50">
        <v>142</v>
      </c>
      <c r="CM53" s="4"/>
      <c r="CN53" s="47">
        <f t="shared" si="71"/>
        <v>249</v>
      </c>
      <c r="CO53" s="46"/>
      <c r="CP53" s="50">
        <v>391</v>
      </c>
      <c r="CQ53" s="4"/>
      <c r="CR53" s="49">
        <v>6</v>
      </c>
      <c r="CS53" s="4"/>
      <c r="CT53" s="47">
        <v>-112</v>
      </c>
      <c r="CU53" s="46"/>
      <c r="CV53" s="50">
        <v>-107</v>
      </c>
      <c r="CW53" s="4"/>
      <c r="CX53" s="47">
        <v>14</v>
      </c>
      <c r="CY53" s="46"/>
      <c r="CZ53" s="50">
        <v>-94</v>
      </c>
      <c r="DA53" s="4"/>
      <c r="DB53" s="47">
        <v>102</v>
      </c>
      <c r="DC53" s="46"/>
      <c r="DD53" s="50">
        <v>7</v>
      </c>
      <c r="DE53" s="4"/>
      <c r="DF53" s="49">
        <v>325</v>
      </c>
    </row>
    <row r="54" spans="2:110">
      <c r="B54" s="25"/>
      <c r="C54" s="23"/>
      <c r="D54" s="35" t="s">
        <v>47</v>
      </c>
      <c r="E54" s="23"/>
      <c r="F54" s="54">
        <f>SUM(F49:F53)</f>
        <v>156763</v>
      </c>
      <c r="G54" s="44"/>
      <c r="H54" s="54">
        <f>SUM(H49:H53)</f>
        <v>23447</v>
      </c>
      <c r="I54" s="44"/>
      <c r="J54" s="54">
        <f>SUM(J49:J53)</f>
        <v>-22356</v>
      </c>
      <c r="K54" s="44"/>
      <c r="L54" s="54">
        <f>SUM(L49:L53)</f>
        <v>-1804</v>
      </c>
      <c r="M54" s="55"/>
      <c r="N54" s="56">
        <f>SUM(N49:N53)</f>
        <v>-2523</v>
      </c>
      <c r="O54" s="44"/>
      <c r="P54" s="57">
        <f>SUM(P49:P53)</f>
        <v>-4327</v>
      </c>
      <c r="Q54" s="44"/>
      <c r="R54" s="56">
        <f>SUM(R49:R53)</f>
        <v>-1803</v>
      </c>
      <c r="S54" s="44"/>
      <c r="T54" s="57">
        <f>SUM(T49:T53)</f>
        <v>-6130</v>
      </c>
      <c r="U54" s="44"/>
      <c r="V54" s="56">
        <f>SUM(V49:V53)</f>
        <v>-4187</v>
      </c>
      <c r="W54" s="44"/>
      <c r="X54" s="57">
        <f>SUM(X49:X53)</f>
        <v>-10317</v>
      </c>
      <c r="Y54" s="44"/>
      <c r="Z54" s="54">
        <f>SUM(Z49:Z53)</f>
        <v>-4417</v>
      </c>
      <c r="AA54" s="44"/>
      <c r="AB54" s="56">
        <f>SUM(AB49:AB53)</f>
        <v>-6055</v>
      </c>
      <c r="AC54" s="55"/>
      <c r="AD54" s="57">
        <f>SUM(AD49:AD53)</f>
        <v>-10472</v>
      </c>
      <c r="AE54" s="44"/>
      <c r="AF54" s="56">
        <f>SUM(AF49:AF53)</f>
        <v>14839</v>
      </c>
      <c r="AG54" s="44"/>
      <c r="AH54" s="57">
        <f>SUM(AH49:AH53)</f>
        <v>4367</v>
      </c>
      <c r="AI54" s="44"/>
      <c r="AJ54" s="56">
        <f>SUM(AJ49:AJ53)</f>
        <v>-3124</v>
      </c>
      <c r="AK54" s="55"/>
      <c r="AL54" s="57">
        <f>SUM(AL49:AL53)</f>
        <v>1243</v>
      </c>
      <c r="AM54" s="44"/>
      <c r="AN54" s="54">
        <f>SUM(AN49:AN53)</f>
        <v>1336</v>
      </c>
      <c r="AO54" s="44"/>
      <c r="AP54" s="56">
        <f>SUM(AP49:AP53)</f>
        <v>628</v>
      </c>
      <c r="AQ54" s="44"/>
      <c r="AR54" s="57">
        <f>SUM(AR49:AR53)</f>
        <v>1964</v>
      </c>
      <c r="AS54" s="55"/>
      <c r="AT54" s="56">
        <f>SUM(AT49:AT53)</f>
        <v>7094</v>
      </c>
      <c r="AU54" s="44"/>
      <c r="AV54" s="57">
        <f>SUM(AV49:AV53)</f>
        <v>9058</v>
      </c>
      <c r="AW54" s="44"/>
      <c r="AX54" s="56">
        <f>SUM(AX49:AX53)</f>
        <v>3314</v>
      </c>
      <c r="AY54" s="44"/>
      <c r="AZ54" s="57">
        <f>SUM(AZ49:AZ53)</f>
        <v>12372</v>
      </c>
      <c r="BA54" s="4"/>
      <c r="BB54" s="54">
        <f>SUM(BB49:BB53)</f>
        <v>4015</v>
      </c>
      <c r="BC54" s="44"/>
      <c r="BD54" s="56">
        <f>SUM(BD49:BD53)</f>
        <v>28777</v>
      </c>
      <c r="BE54" s="44"/>
      <c r="BF54" s="57">
        <f>SUM(BF49:BF53)</f>
        <v>32792</v>
      </c>
      <c r="BG54" s="44"/>
      <c r="BH54" s="56">
        <f>SUM(BH49:BH53)</f>
        <v>15300</v>
      </c>
      <c r="BI54" s="55"/>
      <c r="BJ54" s="57">
        <f>SUM(BJ49:BJ53)</f>
        <v>48092</v>
      </c>
      <c r="BK54" s="44"/>
      <c r="BL54" s="56">
        <f>SUM(BL49:BL53)</f>
        <v>9413</v>
      </c>
      <c r="BM54" s="44"/>
      <c r="BN54" s="57">
        <f>SUM(BN49:BN53)</f>
        <v>57505</v>
      </c>
      <c r="BO54" s="44"/>
      <c r="BP54" s="54">
        <f>SUM(BP49:BP53)</f>
        <v>11266</v>
      </c>
      <c r="BQ54" s="4"/>
      <c r="BR54" s="56">
        <f>SUM(BR49:BR53)</f>
        <v>9166</v>
      </c>
      <c r="BS54" s="44"/>
      <c r="BT54" s="57">
        <f>SUM(BT49:BT53)</f>
        <v>20432</v>
      </c>
      <c r="BU54" s="4"/>
      <c r="BV54" s="56">
        <f>SUM(BV49:BV53)</f>
        <v>11131</v>
      </c>
      <c r="BW54" s="44"/>
      <c r="BX54" s="57">
        <f>SUM(BX49:BX53)</f>
        <v>31563</v>
      </c>
      <c r="BY54" s="4"/>
      <c r="BZ54" s="56">
        <f>SUM(BZ49:BZ53)</f>
        <v>-2641</v>
      </c>
      <c r="CA54" s="44"/>
      <c r="CB54" s="57">
        <f>SUM(CB49:CB53)</f>
        <v>28922</v>
      </c>
      <c r="CC54" s="44"/>
      <c r="CD54" s="54">
        <f>SUM(CD49:CD53)</f>
        <v>2470</v>
      </c>
      <c r="CE54" s="4"/>
      <c r="CF54" s="56">
        <f>SUM(CF49:CF53)</f>
        <v>4101</v>
      </c>
      <c r="CG54" s="44"/>
      <c r="CH54" s="57">
        <f>SUM(CH49:CH53)</f>
        <v>6571</v>
      </c>
      <c r="CI54" s="4"/>
      <c r="CJ54" s="56">
        <f>SUM(CJ49:CJ53)</f>
        <v>4932</v>
      </c>
      <c r="CK54" s="44"/>
      <c r="CL54" s="57">
        <f>SUM(CL49:CL53)</f>
        <v>11503</v>
      </c>
      <c r="CM54" s="4"/>
      <c r="CN54" s="56">
        <f>SUM(CN49:CN53)</f>
        <v>-7831</v>
      </c>
      <c r="CO54" s="44"/>
      <c r="CP54" s="57">
        <f>SUM(CP49:CP53)</f>
        <v>3672</v>
      </c>
      <c r="CQ54" s="44"/>
      <c r="CR54" s="54">
        <f>SUM(CR49:CR53)</f>
        <v>-4194</v>
      </c>
      <c r="CS54" s="4"/>
      <c r="CT54" s="56">
        <f>SUM(CT49:CT53)</f>
        <v>-3328</v>
      </c>
      <c r="CU54" s="44"/>
      <c r="CV54" s="57">
        <f>SUM(CV49:CV53)</f>
        <v>-7523</v>
      </c>
      <c r="CW54" s="4"/>
      <c r="CX54" s="56">
        <f>SUM(CX49:CX53)</f>
        <v>-2342</v>
      </c>
      <c r="CY54" s="44"/>
      <c r="CZ54" s="57">
        <f>SUM(CZ49:CZ53)</f>
        <v>-9864</v>
      </c>
      <c r="DA54" s="4"/>
      <c r="DB54" s="56">
        <f>SUM(DB49:DB53)</f>
        <v>-9784</v>
      </c>
      <c r="DC54" s="44"/>
      <c r="DD54" s="57">
        <f>SUM(DD49:DD53)</f>
        <v>-19648</v>
      </c>
      <c r="DE54" s="44"/>
      <c r="DF54" s="54">
        <f>SUM(DF49:DF53)</f>
        <v>-5588</v>
      </c>
    </row>
    <row r="55" spans="2:110">
      <c r="B55" s="25"/>
      <c r="C55" s="23"/>
      <c r="D55" s="23"/>
      <c r="E55" s="23"/>
      <c r="F55" s="43"/>
      <c r="G55" s="44"/>
      <c r="H55" s="43"/>
      <c r="I55" s="59"/>
      <c r="J55" s="43"/>
      <c r="K55" s="44"/>
      <c r="L55" s="43"/>
      <c r="M55" s="46"/>
      <c r="N55" s="69"/>
      <c r="O55" s="44"/>
      <c r="P55" s="70"/>
      <c r="Q55" s="59"/>
      <c r="R55" s="69"/>
      <c r="S55" s="44"/>
      <c r="T55" s="70"/>
      <c r="U55" s="46"/>
      <c r="V55" s="69"/>
      <c r="W55" s="44"/>
      <c r="X55" s="70"/>
      <c r="Y55" s="59"/>
      <c r="Z55" s="43"/>
      <c r="AA55" s="44"/>
      <c r="AB55" s="69"/>
      <c r="AC55" s="46"/>
      <c r="AD55" s="70"/>
      <c r="AE55" s="44"/>
      <c r="AF55" s="69"/>
      <c r="AG55" s="59"/>
      <c r="AH55" s="70"/>
      <c r="AI55" s="44"/>
      <c r="AJ55" s="69"/>
      <c r="AK55" s="46"/>
      <c r="AL55" s="70"/>
      <c r="AM55" s="44"/>
      <c r="AN55" s="43"/>
      <c r="AO55" s="59"/>
      <c r="AP55" s="69"/>
      <c r="AQ55" s="44"/>
      <c r="AR55" s="70"/>
      <c r="AS55" s="46"/>
      <c r="AT55" s="69"/>
      <c r="AU55" s="44"/>
      <c r="AV55" s="70"/>
      <c r="AW55" s="59"/>
      <c r="AX55" s="69"/>
      <c r="AY55" s="44"/>
      <c r="AZ55" s="70"/>
      <c r="BA55" s="4"/>
      <c r="BB55" s="43"/>
      <c r="BC55" s="44"/>
      <c r="BD55" s="69"/>
      <c r="BE55" s="59"/>
      <c r="BF55" s="70"/>
      <c r="BG55" s="44"/>
      <c r="BH55" s="69"/>
      <c r="BI55" s="46"/>
      <c r="BJ55" s="70"/>
      <c r="BK55" s="44"/>
      <c r="BL55" s="69"/>
      <c r="BM55" s="59"/>
      <c r="BN55" s="70"/>
      <c r="BO55" s="44"/>
      <c r="BP55" s="43"/>
      <c r="BQ55" s="4"/>
      <c r="BR55" s="69"/>
      <c r="BS55" s="44"/>
      <c r="BT55" s="70"/>
      <c r="BU55" s="4"/>
      <c r="BV55" s="69"/>
      <c r="BW55" s="44"/>
      <c r="BX55" s="70"/>
      <c r="BY55" s="4"/>
      <c r="BZ55" s="69"/>
      <c r="CA55" s="44"/>
      <c r="CB55" s="70"/>
      <c r="CC55" s="44"/>
      <c r="CD55" s="43"/>
      <c r="CE55" s="4"/>
      <c r="CF55" s="69"/>
      <c r="CG55" s="44"/>
      <c r="CH55" s="70"/>
      <c r="CI55" s="4"/>
      <c r="CJ55" s="69"/>
      <c r="CK55" s="44"/>
      <c r="CL55" s="70"/>
      <c r="CM55" s="4"/>
      <c r="CN55" s="69"/>
      <c r="CO55" s="44"/>
      <c r="CP55" s="70"/>
      <c r="CQ55" s="44"/>
      <c r="CR55" s="43"/>
      <c r="CS55" s="4"/>
      <c r="CT55" s="69"/>
      <c r="CU55" s="44"/>
      <c r="CV55" s="70"/>
      <c r="CW55" s="4"/>
      <c r="CX55" s="69"/>
      <c r="CY55" s="44"/>
      <c r="CZ55" s="70"/>
      <c r="DA55" s="4"/>
      <c r="DB55" s="69"/>
      <c r="DC55" s="44"/>
      <c r="DD55" s="70"/>
      <c r="DE55" s="44"/>
      <c r="DF55" s="43"/>
    </row>
    <row r="56" spans="2:110">
      <c r="B56" s="1" t="s">
        <v>48</v>
      </c>
      <c r="C56" s="23"/>
      <c r="D56" s="23"/>
      <c r="E56" s="23"/>
      <c r="F56" s="43">
        <f>F47+F54</f>
        <v>667835</v>
      </c>
      <c r="G56" s="44"/>
      <c r="H56" s="43">
        <f>H47+H54</f>
        <v>156366</v>
      </c>
      <c r="I56" s="44"/>
      <c r="J56" s="43">
        <f>J47+J54</f>
        <v>385488</v>
      </c>
      <c r="K56" s="44"/>
      <c r="L56" s="43">
        <f>L47+L54</f>
        <v>101716</v>
      </c>
      <c r="M56" s="46"/>
      <c r="N56" s="69">
        <f>N47+N54</f>
        <v>85382</v>
      </c>
      <c r="O56" s="44"/>
      <c r="P56" s="70">
        <f>P47+P54</f>
        <v>187098</v>
      </c>
      <c r="Q56" s="44"/>
      <c r="R56" s="69">
        <f>R47+R54</f>
        <v>82884</v>
      </c>
      <c r="S56" s="44"/>
      <c r="T56" s="70">
        <f>T47+T54</f>
        <v>269982</v>
      </c>
      <c r="U56" s="46"/>
      <c r="V56" s="69">
        <f>V47+V54</f>
        <v>15792</v>
      </c>
      <c r="W56" s="44"/>
      <c r="X56" s="70">
        <f>X47+X54</f>
        <v>285774</v>
      </c>
      <c r="Y56" s="44"/>
      <c r="Z56" s="43">
        <f>Z47+Z54</f>
        <v>84456</v>
      </c>
      <c r="AA56" s="44"/>
      <c r="AB56" s="69">
        <f>AB47+AB54</f>
        <v>121300</v>
      </c>
      <c r="AC56" s="46"/>
      <c r="AD56" s="70">
        <f>AD47+AD54</f>
        <v>205756</v>
      </c>
      <c r="AE56" s="44"/>
      <c r="AF56" s="69">
        <f>AF47+AF54</f>
        <v>141763</v>
      </c>
      <c r="AG56" s="44"/>
      <c r="AH56" s="70">
        <f>AH47+AH54</f>
        <v>347519</v>
      </c>
      <c r="AI56" s="44"/>
      <c r="AJ56" s="69">
        <f>AJ47+AJ54</f>
        <v>16226</v>
      </c>
      <c r="AK56" s="46"/>
      <c r="AL56" s="70">
        <f>AL47+AL54</f>
        <v>363745</v>
      </c>
      <c r="AM56" s="44"/>
      <c r="AN56" s="43">
        <f>AN47+AN54</f>
        <v>94978</v>
      </c>
      <c r="AO56" s="44"/>
      <c r="AP56" s="69">
        <f>AP47+AP54</f>
        <v>91704</v>
      </c>
      <c r="AQ56" s="44"/>
      <c r="AR56" s="70">
        <f>AR47+AR54</f>
        <v>186682</v>
      </c>
      <c r="AS56" s="46"/>
      <c r="AT56" s="69">
        <f>AT47+AT54</f>
        <v>62600</v>
      </c>
      <c r="AU56" s="44"/>
      <c r="AV56" s="70">
        <f>AV47+AV54</f>
        <v>249282</v>
      </c>
      <c r="AW56" s="44"/>
      <c r="AX56" s="69">
        <f>AX47+AX54</f>
        <v>-53047</v>
      </c>
      <c r="AY56" s="44"/>
      <c r="AZ56" s="70">
        <f>AZ47+AZ54</f>
        <v>196235</v>
      </c>
      <c r="BA56" s="4"/>
      <c r="BB56" s="43">
        <f>BB47+BB54</f>
        <v>11169</v>
      </c>
      <c r="BC56" s="44"/>
      <c r="BD56" s="69">
        <f>BD47+BD54</f>
        <v>311004</v>
      </c>
      <c r="BE56" s="44"/>
      <c r="BF56" s="70">
        <f>BF47+BF54</f>
        <v>322173</v>
      </c>
      <c r="BG56" s="44"/>
      <c r="BH56" s="69">
        <f>BH47+BH54</f>
        <v>-17785</v>
      </c>
      <c r="BI56" s="46"/>
      <c r="BJ56" s="70">
        <f>BJ47+BJ54</f>
        <v>304388</v>
      </c>
      <c r="BK56" s="44"/>
      <c r="BL56" s="69">
        <f>BL47+BL54</f>
        <v>-11524</v>
      </c>
      <c r="BM56" s="44"/>
      <c r="BN56" s="70">
        <f>BN47+BN54</f>
        <v>292864</v>
      </c>
      <c r="BO56" s="44"/>
      <c r="BP56" s="43">
        <f>BP47+BP54</f>
        <v>31951</v>
      </c>
      <c r="BQ56" s="4"/>
      <c r="BR56" s="69">
        <f>BR47+BR54</f>
        <v>-39397</v>
      </c>
      <c r="BS56" s="44"/>
      <c r="BT56" s="70">
        <f>BT47+BT54</f>
        <v>-7446</v>
      </c>
      <c r="BU56" s="4"/>
      <c r="BV56" s="69">
        <f>BV47+BV54</f>
        <v>-111909</v>
      </c>
      <c r="BW56" s="44"/>
      <c r="BX56" s="70">
        <f>BX47+BX54</f>
        <v>-119355</v>
      </c>
      <c r="BY56" s="4"/>
      <c r="BZ56" s="69">
        <f>BZ47+BZ54</f>
        <v>-32869</v>
      </c>
      <c r="CA56" s="44"/>
      <c r="CB56" s="70">
        <f>CB47+CB54</f>
        <v>-152224</v>
      </c>
      <c r="CC56" s="44"/>
      <c r="CD56" s="43">
        <f>CD47+CD54</f>
        <v>291821</v>
      </c>
      <c r="CE56" s="4"/>
      <c r="CF56" s="69">
        <f>CF47+CF54</f>
        <v>43933</v>
      </c>
      <c r="CG56" s="44"/>
      <c r="CH56" s="70">
        <f>CH47+CH54</f>
        <v>335754</v>
      </c>
      <c r="CI56" s="4"/>
      <c r="CJ56" s="69">
        <f>CJ47+CJ54</f>
        <v>107722</v>
      </c>
      <c r="CK56" s="44"/>
      <c r="CL56" s="70">
        <f>CL47+CL54</f>
        <v>443476</v>
      </c>
      <c r="CM56" s="4"/>
      <c r="CN56" s="69">
        <f>CN47+CN54</f>
        <v>-8874</v>
      </c>
      <c r="CO56" s="44"/>
      <c r="CP56" s="70">
        <f>CP47+CP54</f>
        <v>434602</v>
      </c>
      <c r="CQ56" s="44"/>
      <c r="CR56" s="43">
        <f>CR47+CR54</f>
        <v>22626</v>
      </c>
      <c r="CS56" s="4"/>
      <c r="CT56" s="69">
        <f>CT47+CT54</f>
        <v>49980</v>
      </c>
      <c r="CU56" s="44"/>
      <c r="CV56" s="70">
        <f>CV47+CV54</f>
        <v>72605</v>
      </c>
      <c r="CW56" s="4"/>
      <c r="CX56" s="69">
        <f>CX47+CX54</f>
        <v>30483</v>
      </c>
      <c r="CY56" s="44"/>
      <c r="CZ56" s="70">
        <f>CZ47+CZ54</f>
        <v>103089</v>
      </c>
      <c r="DA56" s="4"/>
      <c r="DB56" s="69">
        <f>DB47+DB54</f>
        <v>-11085</v>
      </c>
      <c r="DC56" s="44"/>
      <c r="DD56" s="70">
        <f>DD47+DD54</f>
        <v>92004</v>
      </c>
      <c r="DE56" s="44"/>
      <c r="DF56" s="43">
        <f>DF47+DF54</f>
        <v>76625</v>
      </c>
    </row>
    <row r="57" spans="2:110">
      <c r="B57" s="25"/>
      <c r="C57" s="64" t="s">
        <v>49</v>
      </c>
      <c r="D57" s="64"/>
      <c r="E57" s="64"/>
      <c r="F57" s="76">
        <v>254302</v>
      </c>
      <c r="G57" s="44"/>
      <c r="H57" s="76">
        <v>35883</v>
      </c>
      <c r="I57" s="44"/>
      <c r="J57" s="76">
        <v>135539</v>
      </c>
      <c r="K57" s="44"/>
      <c r="L57" s="77">
        <v>38503</v>
      </c>
      <c r="M57" s="46"/>
      <c r="N57" s="78">
        <f t="shared" ref="N57:N61" si="72">P57-L57</f>
        <v>32047</v>
      </c>
      <c r="O57" s="46"/>
      <c r="P57" s="79">
        <v>70550</v>
      </c>
      <c r="Q57" s="46"/>
      <c r="R57" s="78">
        <f t="shared" ref="R57:R61" si="73">T57-P57</f>
        <v>29354</v>
      </c>
      <c r="S57" s="46"/>
      <c r="T57" s="79">
        <v>99904</v>
      </c>
      <c r="U57" s="46"/>
      <c r="V57" s="78">
        <f t="shared" ref="V57:V61" si="74">X57-T57</f>
        <v>-4716</v>
      </c>
      <c r="W57" s="46"/>
      <c r="X57" s="79">
        <v>95188</v>
      </c>
      <c r="Y57" s="46"/>
      <c r="Z57" s="77">
        <v>30159</v>
      </c>
      <c r="AA57" s="46"/>
      <c r="AB57" s="78">
        <f t="shared" ref="AB57:AB61" si="75">AD57-Z57</f>
        <v>11560</v>
      </c>
      <c r="AC57" s="46"/>
      <c r="AD57" s="79">
        <v>41719</v>
      </c>
      <c r="AE57" s="46"/>
      <c r="AF57" s="78">
        <f t="shared" ref="AF57:AF61" si="76">AH57-AD57</f>
        <v>53545</v>
      </c>
      <c r="AG57" s="46"/>
      <c r="AH57" s="79">
        <v>95264</v>
      </c>
      <c r="AI57" s="4"/>
      <c r="AJ57" s="78">
        <f t="shared" ref="AJ57:AJ61" si="77">AL57-AH57</f>
        <v>18239</v>
      </c>
      <c r="AK57" s="46"/>
      <c r="AL57" s="79">
        <v>113503</v>
      </c>
      <c r="AM57" s="4"/>
      <c r="AN57" s="80">
        <v>27412</v>
      </c>
      <c r="AO57" s="4"/>
      <c r="AP57" s="78">
        <f t="shared" ref="AP57:AP61" si="78">AR57-AN57</f>
        <v>35765</v>
      </c>
      <c r="AQ57" s="46"/>
      <c r="AR57" s="79">
        <v>63177</v>
      </c>
      <c r="AS57" s="46"/>
      <c r="AT57" s="78">
        <f t="shared" ref="AT57:AT61" si="79">AV57-AR57</f>
        <v>22442</v>
      </c>
      <c r="AU57" s="46"/>
      <c r="AV57" s="79">
        <v>85619</v>
      </c>
      <c r="AW57" s="4"/>
      <c r="AX57" s="78">
        <f t="shared" ref="AX57:AX61" si="80">AZ57-AV57</f>
        <v>-12037</v>
      </c>
      <c r="AY57" s="46"/>
      <c r="AZ57" s="79">
        <v>73582</v>
      </c>
      <c r="BA57" s="4"/>
      <c r="BB57" s="80">
        <v>4180</v>
      </c>
      <c r="BC57" s="4"/>
      <c r="BD57" s="78">
        <f t="shared" ref="BD57:BD61" si="81">BF57-BB57</f>
        <v>132607</v>
      </c>
      <c r="BE57" s="46"/>
      <c r="BF57" s="65">
        <v>136787</v>
      </c>
      <c r="BG57" s="4"/>
      <c r="BH57" s="78">
        <f t="shared" ref="BH57:BH61" si="82">BJ57-BF57</f>
        <v>-6731</v>
      </c>
      <c r="BI57" s="46"/>
      <c r="BJ57" s="65">
        <v>130056</v>
      </c>
      <c r="BK57" s="4"/>
      <c r="BL57" s="78">
        <f t="shared" ref="BL57:BL61" si="83">BN57-BJ57</f>
        <v>-4013</v>
      </c>
      <c r="BM57" s="46"/>
      <c r="BN57" s="65">
        <v>126043</v>
      </c>
      <c r="BO57" s="4"/>
      <c r="BP57" s="80">
        <v>11657</v>
      </c>
      <c r="BQ57" s="4"/>
      <c r="BR57" s="78">
        <f t="shared" ref="BR57:BR61" si="84">BT57-BP57</f>
        <v>-13671</v>
      </c>
      <c r="BS57" s="46"/>
      <c r="BT57" s="65">
        <v>-2014</v>
      </c>
      <c r="BU57" s="4"/>
      <c r="BV57" s="78">
        <f t="shared" ref="BV57" si="85">BX57-BT57</f>
        <v>9290</v>
      </c>
      <c r="BW57" s="46"/>
      <c r="BX57" s="65">
        <v>7276</v>
      </c>
      <c r="BY57" s="4"/>
      <c r="BZ57" s="78">
        <f t="shared" ref="BZ57" si="86">CB57-BX57</f>
        <v>-12208</v>
      </c>
      <c r="CA57" s="46"/>
      <c r="CB57" s="65">
        <v>-4932</v>
      </c>
      <c r="CC57" s="4"/>
      <c r="CD57" s="80">
        <v>116020</v>
      </c>
      <c r="CE57" s="4"/>
      <c r="CF57" s="78">
        <f t="shared" ref="CF57" si="87">CH57-CD57</f>
        <v>17433</v>
      </c>
      <c r="CG57" s="46"/>
      <c r="CH57" s="65">
        <v>133453</v>
      </c>
      <c r="CI57" s="4"/>
      <c r="CJ57" s="78">
        <f t="shared" ref="CJ57" si="88">CL57-CH57</f>
        <v>45327</v>
      </c>
      <c r="CK57" s="46"/>
      <c r="CL57" s="65">
        <v>178780</v>
      </c>
      <c r="CM57" s="4"/>
      <c r="CN57" s="78">
        <f t="shared" ref="CN57" si="89">CP57-CL57</f>
        <v>-6788</v>
      </c>
      <c r="CO57" s="46"/>
      <c r="CP57" s="65">
        <v>171992</v>
      </c>
      <c r="CQ57" s="4"/>
      <c r="CR57" s="80">
        <v>12596</v>
      </c>
      <c r="CS57" s="4"/>
      <c r="CT57" s="78">
        <v>18138</v>
      </c>
      <c r="CU57" s="46"/>
      <c r="CV57" s="65">
        <v>30733</v>
      </c>
      <c r="CW57" s="4"/>
      <c r="CX57" s="78">
        <v>14195</v>
      </c>
      <c r="CY57" s="46"/>
      <c r="CZ57" s="65">
        <v>44929</v>
      </c>
      <c r="DA57" s="4"/>
      <c r="DB57" s="78">
        <v>-5170</v>
      </c>
      <c r="DC57" s="46"/>
      <c r="DD57" s="65">
        <v>39760</v>
      </c>
      <c r="DE57" s="4"/>
      <c r="DF57" s="80">
        <v>33926</v>
      </c>
    </row>
    <row r="58" spans="2:110">
      <c r="B58" s="1" t="s">
        <v>50</v>
      </c>
      <c r="C58" s="81"/>
      <c r="D58" s="81"/>
      <c r="E58" s="81"/>
      <c r="F58" s="43">
        <f>F56-F57</f>
        <v>413533</v>
      </c>
      <c r="G58" s="44"/>
      <c r="H58" s="43">
        <f>H56-H57</f>
        <v>120483</v>
      </c>
      <c r="I58" s="44"/>
      <c r="J58" s="43">
        <f>J56-J57</f>
        <v>249949</v>
      </c>
      <c r="K58" s="44"/>
      <c r="L58" s="43">
        <f>L56-L57</f>
        <v>63213</v>
      </c>
      <c r="M58" s="55"/>
      <c r="N58" s="69">
        <f>N56-N57</f>
        <v>53335</v>
      </c>
      <c r="O58" s="44"/>
      <c r="P58" s="70">
        <f>P56-P57</f>
        <v>116548</v>
      </c>
      <c r="Q58" s="44"/>
      <c r="R58" s="69">
        <f>R56-R57</f>
        <v>53530</v>
      </c>
      <c r="S58" s="44"/>
      <c r="T58" s="70">
        <f>T56-T57</f>
        <v>170078</v>
      </c>
      <c r="U58" s="44"/>
      <c r="V58" s="69">
        <f>V56-V57</f>
        <v>20508</v>
      </c>
      <c r="W58" s="44"/>
      <c r="X58" s="70">
        <f>X56-X57</f>
        <v>190586</v>
      </c>
      <c r="Y58" s="44"/>
      <c r="Z58" s="43">
        <f>Z56-Z57</f>
        <v>54297</v>
      </c>
      <c r="AA58" s="44"/>
      <c r="AB58" s="69">
        <f>AB56-AB57</f>
        <v>109740</v>
      </c>
      <c r="AC58" s="55"/>
      <c r="AD58" s="70">
        <f>AD56-AD57</f>
        <v>164037</v>
      </c>
      <c r="AE58" s="44"/>
      <c r="AF58" s="69">
        <f>AF56-AF57</f>
        <v>88218</v>
      </c>
      <c r="AG58" s="44"/>
      <c r="AH58" s="70">
        <f>AH56-AH57</f>
        <v>252255</v>
      </c>
      <c r="AI58" s="44"/>
      <c r="AJ58" s="69">
        <f>AJ56-AJ57</f>
        <v>-2013</v>
      </c>
      <c r="AK58" s="55"/>
      <c r="AL58" s="70">
        <f>AL56-AL57</f>
        <v>250242</v>
      </c>
      <c r="AM58" s="44"/>
      <c r="AN58" s="43">
        <f>AN56-AN57</f>
        <v>67566</v>
      </c>
      <c r="AO58" s="44"/>
      <c r="AP58" s="69">
        <f>AP56-AP57</f>
        <v>55939</v>
      </c>
      <c r="AQ58" s="44"/>
      <c r="AR58" s="70">
        <f>AR56-AR57</f>
        <v>123505</v>
      </c>
      <c r="AS58" s="55"/>
      <c r="AT58" s="69">
        <f>AT56-AT57</f>
        <v>40158</v>
      </c>
      <c r="AU58" s="44"/>
      <c r="AV58" s="70">
        <f>AV56-AV57</f>
        <v>163663</v>
      </c>
      <c r="AW58" s="44"/>
      <c r="AX58" s="69">
        <f>AX56-AX57</f>
        <v>-41010</v>
      </c>
      <c r="AY58" s="44"/>
      <c r="AZ58" s="70">
        <f>AZ56-AZ57</f>
        <v>122653</v>
      </c>
      <c r="BA58" s="4"/>
      <c r="BB58" s="43">
        <f>BB56-BB57</f>
        <v>6989</v>
      </c>
      <c r="BC58" s="44"/>
      <c r="BD58" s="69">
        <f>BD56-BD57</f>
        <v>178397</v>
      </c>
      <c r="BE58" s="44"/>
      <c r="BF58" s="70">
        <f>BF56-BF57</f>
        <v>185386</v>
      </c>
      <c r="BG58" s="44"/>
      <c r="BH58" s="69">
        <f>BH56-BH57</f>
        <v>-11054</v>
      </c>
      <c r="BI58" s="55"/>
      <c r="BJ58" s="70">
        <f>BJ56-BJ57</f>
        <v>174332</v>
      </c>
      <c r="BK58" s="44"/>
      <c r="BL58" s="69">
        <f>BL56-BL57</f>
        <v>-7511</v>
      </c>
      <c r="BM58" s="44"/>
      <c r="BN58" s="70">
        <f>BN56-BN57</f>
        <v>166821</v>
      </c>
      <c r="BO58" s="44"/>
      <c r="BP58" s="43">
        <f>BP56-BP57</f>
        <v>20294</v>
      </c>
      <c r="BQ58" s="4"/>
      <c r="BR58" s="69">
        <f>BR56-BR57</f>
        <v>-25726</v>
      </c>
      <c r="BS58" s="44"/>
      <c r="BT58" s="70">
        <f>BT56-BT57</f>
        <v>-5432</v>
      </c>
      <c r="BU58" s="4"/>
      <c r="BV58" s="69">
        <f>BV56-BV57</f>
        <v>-121199</v>
      </c>
      <c r="BW58" s="44"/>
      <c r="BX58" s="70">
        <f>BX56-BX57</f>
        <v>-126631</v>
      </c>
      <c r="BY58" s="4"/>
      <c r="BZ58" s="69">
        <f>BZ56-BZ57</f>
        <v>-20661</v>
      </c>
      <c r="CA58" s="44"/>
      <c r="CB58" s="70">
        <f>CB56-CB57</f>
        <v>-147292</v>
      </c>
      <c r="CC58" s="44"/>
      <c r="CD58" s="43">
        <f>CD56-CD57</f>
        <v>175801</v>
      </c>
      <c r="CE58" s="4"/>
      <c r="CF58" s="69">
        <f>CF56-CF57</f>
        <v>26500</v>
      </c>
      <c r="CG58" s="44"/>
      <c r="CH58" s="70">
        <f>CH56-CH57</f>
        <v>202301</v>
      </c>
      <c r="CI58" s="4"/>
      <c r="CJ58" s="69">
        <f>CJ56-CJ57</f>
        <v>62395</v>
      </c>
      <c r="CK58" s="44"/>
      <c r="CL58" s="70">
        <f>CL56-CL57</f>
        <v>264696</v>
      </c>
      <c r="CM58" s="4"/>
      <c r="CN58" s="69">
        <f>CN56-CN57</f>
        <v>-2086</v>
      </c>
      <c r="CO58" s="44"/>
      <c r="CP58" s="70">
        <f>CP56-CP57</f>
        <v>262610</v>
      </c>
      <c r="CQ58" s="44"/>
      <c r="CR58" s="43">
        <f>CR56-CR57</f>
        <v>10030</v>
      </c>
      <c r="CS58" s="4"/>
      <c r="CT58" s="69">
        <f>CT56-CT57</f>
        <v>31842</v>
      </c>
      <c r="CU58" s="44"/>
      <c r="CV58" s="70">
        <f>CV56-CV57</f>
        <v>41872</v>
      </c>
      <c r="CW58" s="4"/>
      <c r="CX58" s="69">
        <f>CX56-CX57</f>
        <v>16288</v>
      </c>
      <c r="CY58" s="44"/>
      <c r="CZ58" s="70">
        <f>CZ56-CZ57</f>
        <v>58160</v>
      </c>
      <c r="DA58" s="4"/>
      <c r="DB58" s="69">
        <f>DB56-DB57</f>
        <v>-5915</v>
      </c>
      <c r="DC58" s="44"/>
      <c r="DD58" s="70">
        <f>DD56-DD57</f>
        <v>52244</v>
      </c>
      <c r="DE58" s="44"/>
      <c r="DF58" s="43">
        <f>DF56-DF57</f>
        <v>42699</v>
      </c>
    </row>
    <row r="59" spans="2:110">
      <c r="B59" s="21"/>
      <c r="C59" s="35" t="s">
        <v>51</v>
      </c>
      <c r="D59" s="35"/>
      <c r="E59" s="63"/>
      <c r="F59" s="76">
        <v>42827</v>
      </c>
      <c r="G59" s="44"/>
      <c r="H59" s="76">
        <v>0</v>
      </c>
      <c r="I59" s="44"/>
      <c r="J59" s="76">
        <v>0</v>
      </c>
      <c r="K59" s="44"/>
      <c r="L59" s="82">
        <v>0</v>
      </c>
      <c r="M59" s="55"/>
      <c r="N59" s="78">
        <f t="shared" si="72"/>
        <v>0</v>
      </c>
      <c r="O59" s="44"/>
      <c r="P59" s="83">
        <v>0</v>
      </c>
      <c r="Q59" s="44"/>
      <c r="R59" s="78">
        <f t="shared" si="73"/>
        <v>0</v>
      </c>
      <c r="S59" s="44"/>
      <c r="T59" s="83">
        <v>0</v>
      </c>
      <c r="U59" s="44"/>
      <c r="V59" s="78">
        <f t="shared" si="74"/>
        <v>0</v>
      </c>
      <c r="W59" s="44"/>
      <c r="X59" s="83">
        <v>0</v>
      </c>
      <c r="Y59" s="44"/>
      <c r="Z59" s="82">
        <v>0</v>
      </c>
      <c r="AA59" s="55"/>
      <c r="AB59" s="78">
        <f t="shared" si="75"/>
        <v>0</v>
      </c>
      <c r="AC59" s="55"/>
      <c r="AD59" s="84">
        <v>0</v>
      </c>
      <c r="AE59" s="55"/>
      <c r="AF59" s="78">
        <f t="shared" si="76"/>
        <v>0</v>
      </c>
      <c r="AG59" s="55"/>
      <c r="AH59" s="84">
        <v>0</v>
      </c>
      <c r="AI59" s="4"/>
      <c r="AJ59" s="78">
        <f t="shared" si="77"/>
        <v>0</v>
      </c>
      <c r="AK59" s="55"/>
      <c r="AL59" s="84">
        <v>0</v>
      </c>
      <c r="AM59" s="4"/>
      <c r="AN59" s="85">
        <v>0</v>
      </c>
      <c r="AO59" s="4"/>
      <c r="AP59" s="78">
        <f t="shared" si="78"/>
        <v>0</v>
      </c>
      <c r="AQ59" s="55"/>
      <c r="AR59" s="84">
        <v>0</v>
      </c>
      <c r="AS59" s="55"/>
      <c r="AT59" s="78">
        <f t="shared" si="79"/>
        <v>0</v>
      </c>
      <c r="AU59" s="55"/>
      <c r="AV59" s="84">
        <v>0</v>
      </c>
      <c r="AW59" s="4"/>
      <c r="AX59" s="78">
        <f t="shared" si="80"/>
        <v>0</v>
      </c>
      <c r="AY59" s="55"/>
      <c r="AZ59" s="84">
        <v>0</v>
      </c>
      <c r="BA59" s="4"/>
      <c r="BB59" s="85">
        <v>0</v>
      </c>
      <c r="BC59" s="4"/>
      <c r="BD59" s="78">
        <f t="shared" si="81"/>
        <v>0</v>
      </c>
      <c r="BE59" s="55"/>
      <c r="BF59" s="86">
        <v>0</v>
      </c>
      <c r="BG59" s="4"/>
      <c r="BH59" s="78">
        <f t="shared" si="82"/>
        <v>0</v>
      </c>
      <c r="BI59" s="55"/>
      <c r="BJ59" s="86">
        <v>0</v>
      </c>
      <c r="BK59" s="4"/>
      <c r="BL59" s="78">
        <f t="shared" si="83"/>
        <v>0</v>
      </c>
      <c r="BM59" s="55"/>
      <c r="BN59" s="86">
        <v>0</v>
      </c>
      <c r="BO59" s="4"/>
      <c r="BP59" s="85">
        <v>0</v>
      </c>
      <c r="BQ59" s="4"/>
      <c r="BR59" s="78">
        <f t="shared" si="84"/>
        <v>0</v>
      </c>
      <c r="BS59" s="55"/>
      <c r="BT59" s="86">
        <v>0</v>
      </c>
      <c r="BU59" s="4"/>
      <c r="BV59" s="78">
        <f t="shared" ref="BV59" si="90">BX59-BT59</f>
        <v>0</v>
      </c>
      <c r="BW59" s="55"/>
      <c r="BX59" s="86">
        <v>0</v>
      </c>
      <c r="BY59" s="4"/>
      <c r="BZ59" s="78">
        <f t="shared" ref="BZ59" si="91">CB59-BX59</f>
        <v>0</v>
      </c>
      <c r="CA59" s="55"/>
      <c r="CB59" s="86">
        <v>0</v>
      </c>
      <c r="CC59" s="4"/>
      <c r="CD59" s="85">
        <v>0</v>
      </c>
      <c r="CE59" s="4"/>
      <c r="CF59" s="78">
        <f t="shared" ref="CF59" si="92">CH59-CD59</f>
        <v>0</v>
      </c>
      <c r="CG59" s="55"/>
      <c r="CH59" s="86">
        <v>0</v>
      </c>
      <c r="CI59" s="4"/>
      <c r="CJ59" s="78">
        <f t="shared" ref="CJ59" si="93">CL59-CH59</f>
        <v>0</v>
      </c>
      <c r="CK59" s="55"/>
      <c r="CL59" s="86">
        <v>0</v>
      </c>
      <c r="CM59" s="4"/>
      <c r="CN59" s="78">
        <f t="shared" ref="CN59" si="94">CP59-CL59</f>
        <v>0</v>
      </c>
      <c r="CO59" s="55"/>
      <c r="CP59" s="86">
        <v>0</v>
      </c>
      <c r="CQ59" s="4"/>
      <c r="CR59" s="85">
        <v>0</v>
      </c>
      <c r="CS59" s="4"/>
      <c r="CT59" s="78">
        <v>0</v>
      </c>
      <c r="CU59" s="55"/>
      <c r="CV59" s="86">
        <v>0</v>
      </c>
      <c r="CW59" s="4"/>
      <c r="CX59" s="78">
        <v>0</v>
      </c>
      <c r="CY59" s="55"/>
      <c r="CZ59" s="86">
        <v>0</v>
      </c>
      <c r="DA59" s="4"/>
      <c r="DB59" s="78">
        <v>0</v>
      </c>
      <c r="DC59" s="55"/>
      <c r="DD59" s="86">
        <v>0</v>
      </c>
      <c r="DE59" s="4"/>
      <c r="DF59" s="85">
        <v>0</v>
      </c>
    </row>
    <row r="60" spans="2:110">
      <c r="B60" s="1" t="s">
        <v>52</v>
      </c>
      <c r="C60" s="63"/>
      <c r="D60" s="63"/>
      <c r="E60" s="63"/>
      <c r="F60" s="43">
        <f>F58+F59</f>
        <v>456360</v>
      </c>
      <c r="G60" s="44"/>
      <c r="H60" s="43">
        <f>H58+H59</f>
        <v>120483</v>
      </c>
      <c r="I60" s="59"/>
      <c r="J60" s="43">
        <f>J58+J59</f>
        <v>249949</v>
      </c>
      <c r="K60" s="44"/>
      <c r="L60" s="43">
        <f>L58+L59</f>
        <v>63213</v>
      </c>
      <c r="M60" s="59"/>
      <c r="N60" s="69">
        <f>N58+N59</f>
        <v>53335</v>
      </c>
      <c r="O60" s="44"/>
      <c r="P60" s="70">
        <f>P58+P59</f>
        <v>116548</v>
      </c>
      <c r="Q60" s="59"/>
      <c r="R60" s="69">
        <f>R58+R59</f>
        <v>53530</v>
      </c>
      <c r="S60" s="44"/>
      <c r="T60" s="70">
        <f>T58+T59</f>
        <v>170078</v>
      </c>
      <c r="U60" s="59"/>
      <c r="V60" s="69">
        <f>V58+V59</f>
        <v>20508</v>
      </c>
      <c r="W60" s="44"/>
      <c r="X60" s="70">
        <f>X58+X59</f>
        <v>190586</v>
      </c>
      <c r="Y60" s="59"/>
      <c r="Z60" s="43">
        <f>Z58+Z59</f>
        <v>54297</v>
      </c>
      <c r="AA60" s="44"/>
      <c r="AB60" s="69">
        <f>AB58+AB59</f>
        <v>109740</v>
      </c>
      <c r="AC60" s="59"/>
      <c r="AD60" s="70">
        <f>AD58+AD59</f>
        <v>164037</v>
      </c>
      <c r="AE60" s="44"/>
      <c r="AF60" s="69">
        <f>AF58+AF59</f>
        <v>88218</v>
      </c>
      <c r="AG60" s="59"/>
      <c r="AH60" s="70">
        <f>AH58+AH59</f>
        <v>252255</v>
      </c>
      <c r="AI60" s="44"/>
      <c r="AJ60" s="69">
        <f>AJ58+AJ59</f>
        <v>-2013</v>
      </c>
      <c r="AK60" s="59"/>
      <c r="AL60" s="70">
        <f>AL58+AL59</f>
        <v>250242</v>
      </c>
      <c r="AM60" s="44"/>
      <c r="AN60" s="43">
        <f>AN58+AN59</f>
        <v>67566</v>
      </c>
      <c r="AO60" s="59"/>
      <c r="AP60" s="69">
        <f>AP58+AP59</f>
        <v>55939</v>
      </c>
      <c r="AQ60" s="44"/>
      <c r="AR60" s="70">
        <f>AR58+AR59</f>
        <v>123505</v>
      </c>
      <c r="AS60" s="59"/>
      <c r="AT60" s="69">
        <f>AT58+AT59</f>
        <v>40158</v>
      </c>
      <c r="AU60" s="44"/>
      <c r="AV60" s="70">
        <f>AV58+AV59</f>
        <v>163663</v>
      </c>
      <c r="AW60" s="59"/>
      <c r="AX60" s="69">
        <f>AX58+AX59</f>
        <v>-41010</v>
      </c>
      <c r="AY60" s="44"/>
      <c r="AZ60" s="70">
        <f>AZ58+AZ59</f>
        <v>122653</v>
      </c>
      <c r="BA60" s="4"/>
      <c r="BB60" s="43">
        <f>BB58+BB59</f>
        <v>6989</v>
      </c>
      <c r="BC60" s="44"/>
      <c r="BD60" s="69">
        <f>BD58+BD59</f>
        <v>178397</v>
      </c>
      <c r="BE60" s="59"/>
      <c r="BF60" s="70">
        <f>BF58+BF59</f>
        <v>185386</v>
      </c>
      <c r="BG60" s="44"/>
      <c r="BH60" s="69">
        <f>BH58+BH59</f>
        <v>-11054</v>
      </c>
      <c r="BI60" s="59"/>
      <c r="BJ60" s="70">
        <f>BJ58+BJ59</f>
        <v>174332</v>
      </c>
      <c r="BK60" s="44"/>
      <c r="BL60" s="69">
        <f>BL58+BL59</f>
        <v>-7511</v>
      </c>
      <c r="BM60" s="59"/>
      <c r="BN60" s="70">
        <f>BN58+BN59</f>
        <v>166821</v>
      </c>
      <c r="BO60" s="44"/>
      <c r="BP60" s="43">
        <f>BP58+BP59</f>
        <v>20294</v>
      </c>
      <c r="BQ60" s="4"/>
      <c r="BR60" s="69">
        <f>BR58+BR59</f>
        <v>-25726</v>
      </c>
      <c r="BS60" s="44"/>
      <c r="BT60" s="70">
        <f>BT58+BT59</f>
        <v>-5432</v>
      </c>
      <c r="BU60" s="4"/>
      <c r="BV60" s="69">
        <f>BV58+BV59</f>
        <v>-121199</v>
      </c>
      <c r="BW60" s="44"/>
      <c r="BX60" s="70">
        <f>BX58+BX59</f>
        <v>-126631</v>
      </c>
      <c r="BY60" s="4"/>
      <c r="BZ60" s="69">
        <f>BZ58+BZ59</f>
        <v>-20661</v>
      </c>
      <c r="CA60" s="44"/>
      <c r="CB60" s="70">
        <f>CB58+CB59</f>
        <v>-147292</v>
      </c>
      <c r="CC60" s="44"/>
      <c r="CD60" s="43">
        <f>CD58+CD59</f>
        <v>175801</v>
      </c>
      <c r="CE60" s="4"/>
      <c r="CF60" s="69">
        <f>CF58+CF59</f>
        <v>26500</v>
      </c>
      <c r="CG60" s="44"/>
      <c r="CH60" s="70">
        <f>CH58+CH59</f>
        <v>202301</v>
      </c>
      <c r="CI60" s="4"/>
      <c r="CJ60" s="69">
        <f>CJ58+CJ59</f>
        <v>62395</v>
      </c>
      <c r="CK60" s="44"/>
      <c r="CL60" s="70">
        <f>CL58+CL59</f>
        <v>264696</v>
      </c>
      <c r="CM60" s="4"/>
      <c r="CN60" s="69">
        <f>CN58+CN59</f>
        <v>-2086</v>
      </c>
      <c r="CO60" s="44"/>
      <c r="CP60" s="70">
        <f>CP58+CP59</f>
        <v>262610</v>
      </c>
      <c r="CQ60" s="44"/>
      <c r="CR60" s="43">
        <f>CR58+CR59</f>
        <v>10030</v>
      </c>
      <c r="CS60" s="4"/>
      <c r="CT60" s="69">
        <f>CT58+CT59</f>
        <v>31842</v>
      </c>
      <c r="CU60" s="44"/>
      <c r="CV60" s="70">
        <f>CV58+CV59</f>
        <v>41872</v>
      </c>
      <c r="CW60" s="4"/>
      <c r="CX60" s="69">
        <f>CX58+CX59</f>
        <v>16288</v>
      </c>
      <c r="CY60" s="44"/>
      <c r="CZ60" s="70">
        <f>CZ58+CZ59</f>
        <v>58160</v>
      </c>
      <c r="DA60" s="4"/>
      <c r="DB60" s="69">
        <f>DB58+DB59</f>
        <v>-5915</v>
      </c>
      <c r="DC60" s="44"/>
      <c r="DD60" s="70">
        <f>DD58+DD59</f>
        <v>52244</v>
      </c>
      <c r="DE60" s="44"/>
      <c r="DF60" s="43">
        <f>DF58+DF59</f>
        <v>42699</v>
      </c>
    </row>
    <row r="61" spans="2:110">
      <c r="B61" s="1"/>
      <c r="C61" s="35" t="s">
        <v>53</v>
      </c>
      <c r="D61" s="35"/>
      <c r="E61" s="63"/>
      <c r="F61" s="76">
        <v>71964</v>
      </c>
      <c r="G61" s="44"/>
      <c r="H61" s="76">
        <v>29817</v>
      </c>
      <c r="I61" s="44"/>
      <c r="J61" s="76">
        <v>58602</v>
      </c>
      <c r="K61" s="44"/>
      <c r="L61" s="77">
        <v>14007</v>
      </c>
      <c r="M61" s="46"/>
      <c r="N61" s="78">
        <f t="shared" si="72"/>
        <v>12255</v>
      </c>
      <c r="O61" s="46"/>
      <c r="P61" s="79">
        <v>26262</v>
      </c>
      <c r="Q61" s="46"/>
      <c r="R61" s="78">
        <f t="shared" si="73"/>
        <v>12111</v>
      </c>
      <c r="S61" s="46"/>
      <c r="T61" s="79">
        <v>38373</v>
      </c>
      <c r="U61" s="46"/>
      <c r="V61" s="78">
        <f t="shared" si="74"/>
        <v>7364</v>
      </c>
      <c r="W61" s="46"/>
      <c r="X61" s="79">
        <v>45737</v>
      </c>
      <c r="Y61" s="46"/>
      <c r="Z61" s="77">
        <v>10793</v>
      </c>
      <c r="AA61" s="46"/>
      <c r="AB61" s="78">
        <f t="shared" si="75"/>
        <v>17786</v>
      </c>
      <c r="AC61" s="46"/>
      <c r="AD61" s="79">
        <v>28579</v>
      </c>
      <c r="AE61" s="46"/>
      <c r="AF61" s="78">
        <f t="shared" si="76"/>
        <v>16924</v>
      </c>
      <c r="AG61" s="46"/>
      <c r="AH61" s="79">
        <v>45503</v>
      </c>
      <c r="AI61" s="4"/>
      <c r="AJ61" s="78">
        <f t="shared" si="77"/>
        <v>4173</v>
      </c>
      <c r="AK61" s="46"/>
      <c r="AL61" s="79">
        <v>49676</v>
      </c>
      <c r="AM61" s="4"/>
      <c r="AN61" s="80">
        <v>15312</v>
      </c>
      <c r="AO61" s="4"/>
      <c r="AP61" s="78">
        <f t="shared" si="78"/>
        <v>13602</v>
      </c>
      <c r="AQ61" s="46"/>
      <c r="AR61" s="79">
        <v>28914</v>
      </c>
      <c r="AS61" s="46"/>
      <c r="AT61" s="78">
        <f t="shared" si="79"/>
        <v>11041</v>
      </c>
      <c r="AU61" s="46"/>
      <c r="AV61" s="79">
        <v>39955</v>
      </c>
      <c r="AW61" s="4"/>
      <c r="AX61" s="78">
        <f t="shared" si="80"/>
        <v>837</v>
      </c>
      <c r="AY61" s="46"/>
      <c r="AZ61" s="79">
        <v>40792</v>
      </c>
      <c r="BA61" s="4"/>
      <c r="BB61" s="80">
        <v>5570</v>
      </c>
      <c r="BC61" s="4"/>
      <c r="BD61" s="78">
        <f t="shared" si="81"/>
        <v>22320</v>
      </c>
      <c r="BE61" s="46"/>
      <c r="BF61" s="65">
        <v>27890</v>
      </c>
      <c r="BG61" s="4"/>
      <c r="BH61" s="78">
        <f t="shared" si="82"/>
        <v>-1542</v>
      </c>
      <c r="BI61" s="46"/>
      <c r="BJ61" s="65">
        <v>26348</v>
      </c>
      <c r="BK61" s="4"/>
      <c r="BL61" s="78">
        <f t="shared" si="83"/>
        <v>-1454</v>
      </c>
      <c r="BM61" s="46"/>
      <c r="BN61" s="65">
        <v>24894</v>
      </c>
      <c r="BO61" s="4"/>
      <c r="BP61" s="80">
        <v>2040</v>
      </c>
      <c r="BQ61" s="4"/>
      <c r="BR61" s="78">
        <f t="shared" si="84"/>
        <v>-3688</v>
      </c>
      <c r="BS61" s="46"/>
      <c r="BT61" s="65">
        <v>-1648</v>
      </c>
      <c r="BU61" s="4"/>
      <c r="BV61" s="78">
        <f t="shared" ref="BV61" si="95">BX61-BT61</f>
        <v>-5169</v>
      </c>
      <c r="BW61" s="46"/>
      <c r="BX61" s="65">
        <v>-6817</v>
      </c>
      <c r="BY61" s="4"/>
      <c r="BZ61" s="78">
        <f t="shared" ref="BZ61" si="96">CB61-BX61</f>
        <v>-4120</v>
      </c>
      <c r="CA61" s="46"/>
      <c r="CB61" s="65">
        <v>-10937</v>
      </c>
      <c r="CC61" s="4"/>
      <c r="CD61" s="80">
        <v>30061</v>
      </c>
      <c r="CE61" s="4"/>
      <c r="CF61" s="78">
        <f t="shared" ref="CF61" si="97">CH61-CD61</f>
        <v>3454</v>
      </c>
      <c r="CG61" s="46"/>
      <c r="CH61" s="65">
        <v>33515</v>
      </c>
      <c r="CI61" s="4"/>
      <c r="CJ61" s="78">
        <f t="shared" ref="CJ61" si="98">CL61-CH61</f>
        <v>11312</v>
      </c>
      <c r="CK61" s="46"/>
      <c r="CL61" s="65">
        <v>44827</v>
      </c>
      <c r="CM61" s="4"/>
      <c r="CN61" s="78">
        <f t="shared" ref="CN61" si="99">CP61-CL61</f>
        <v>-1254</v>
      </c>
      <c r="CO61" s="46"/>
      <c r="CP61" s="65">
        <v>43573</v>
      </c>
      <c r="CQ61" s="4"/>
      <c r="CR61" s="80">
        <v>1939</v>
      </c>
      <c r="CS61" s="4"/>
      <c r="CT61" s="78">
        <v>4065</v>
      </c>
      <c r="CU61" s="46"/>
      <c r="CV61" s="65">
        <v>6004</v>
      </c>
      <c r="CW61" s="4"/>
      <c r="CX61" s="78">
        <v>3430</v>
      </c>
      <c r="CY61" s="46"/>
      <c r="CZ61" s="65">
        <v>9433</v>
      </c>
      <c r="DA61" s="4"/>
      <c r="DB61" s="78">
        <v>-442</v>
      </c>
      <c r="DC61" s="46"/>
      <c r="DD61" s="65">
        <v>8991</v>
      </c>
      <c r="DE61" s="4"/>
      <c r="DF61" s="80">
        <v>5373</v>
      </c>
    </row>
    <row r="62" spans="2:110">
      <c r="B62" s="1" t="s">
        <v>54</v>
      </c>
      <c r="C62" s="23"/>
      <c r="D62" s="23"/>
      <c r="E62" s="23"/>
      <c r="F62" s="43">
        <f>F60-F61</f>
        <v>384396</v>
      </c>
      <c r="G62" s="44"/>
      <c r="H62" s="43">
        <f>H60-H61</f>
        <v>90666</v>
      </c>
      <c r="I62" s="44"/>
      <c r="J62" s="43">
        <f>J60-J61</f>
        <v>191347</v>
      </c>
      <c r="K62" s="44"/>
      <c r="L62" s="43">
        <f>L60-L61</f>
        <v>49206</v>
      </c>
      <c r="M62" s="55"/>
      <c r="N62" s="69">
        <f>N60-N61</f>
        <v>41080</v>
      </c>
      <c r="O62" s="44"/>
      <c r="P62" s="70">
        <f>P60-P61</f>
        <v>90286</v>
      </c>
      <c r="Q62" s="44"/>
      <c r="R62" s="69">
        <f>R60-R61</f>
        <v>41419</v>
      </c>
      <c r="S62" s="44"/>
      <c r="T62" s="70">
        <f>T60-T61</f>
        <v>131705</v>
      </c>
      <c r="U62" s="44"/>
      <c r="V62" s="69">
        <f>V60-V61</f>
        <v>13144</v>
      </c>
      <c r="W62" s="44"/>
      <c r="X62" s="70">
        <f>X60-X61</f>
        <v>144849</v>
      </c>
      <c r="Y62" s="44"/>
      <c r="Z62" s="43">
        <f>Z60-Z61</f>
        <v>43504</v>
      </c>
      <c r="AA62" s="44"/>
      <c r="AB62" s="69">
        <f>AB60-AB61</f>
        <v>91954</v>
      </c>
      <c r="AC62" s="55"/>
      <c r="AD62" s="70">
        <f>AD60-AD61</f>
        <v>135458</v>
      </c>
      <c r="AE62" s="44"/>
      <c r="AF62" s="69">
        <f>AF60-AF61</f>
        <v>71294</v>
      </c>
      <c r="AG62" s="44"/>
      <c r="AH62" s="70">
        <f>AH60-AH61</f>
        <v>206752</v>
      </c>
      <c r="AI62" s="44"/>
      <c r="AJ62" s="69">
        <f>AJ60-AJ61</f>
        <v>-6186</v>
      </c>
      <c r="AK62" s="55"/>
      <c r="AL62" s="70">
        <f>AL60-AL61</f>
        <v>200566</v>
      </c>
      <c r="AM62" s="44"/>
      <c r="AN62" s="43">
        <f>AN60-AN61</f>
        <v>52254</v>
      </c>
      <c r="AO62" s="44"/>
      <c r="AP62" s="69">
        <f>AP60-AP61</f>
        <v>42337</v>
      </c>
      <c r="AQ62" s="44"/>
      <c r="AR62" s="70">
        <f>AR60-AR61</f>
        <v>94591</v>
      </c>
      <c r="AS62" s="55"/>
      <c r="AT62" s="69">
        <f>AT60-AT61</f>
        <v>29117</v>
      </c>
      <c r="AU62" s="44"/>
      <c r="AV62" s="70">
        <f>AV60-AV61</f>
        <v>123708</v>
      </c>
      <c r="AW62" s="44"/>
      <c r="AX62" s="69">
        <f>AX60-AX61</f>
        <v>-41847</v>
      </c>
      <c r="AY62" s="44"/>
      <c r="AZ62" s="70">
        <f>AZ60-AZ61</f>
        <v>81861</v>
      </c>
      <c r="BA62" s="4"/>
      <c r="BB62" s="43">
        <f>BB60-BB61</f>
        <v>1419</v>
      </c>
      <c r="BC62" s="44"/>
      <c r="BD62" s="69">
        <f>BD60-BD61</f>
        <v>156077</v>
      </c>
      <c r="BE62" s="44"/>
      <c r="BF62" s="70">
        <f>BF60-BF61</f>
        <v>157496</v>
      </c>
      <c r="BG62" s="44"/>
      <c r="BH62" s="69">
        <f>BH60-BH61</f>
        <v>-9512</v>
      </c>
      <c r="BI62" s="55"/>
      <c r="BJ62" s="70">
        <f>BJ60-BJ61</f>
        <v>147984</v>
      </c>
      <c r="BK62" s="44"/>
      <c r="BL62" s="69">
        <f>BL60-BL61</f>
        <v>-6057</v>
      </c>
      <c r="BM62" s="44"/>
      <c r="BN62" s="70">
        <f>BN60-BN61</f>
        <v>141927</v>
      </c>
      <c r="BO62" s="44"/>
      <c r="BP62" s="43">
        <f>BP60-BP61</f>
        <v>18254</v>
      </c>
      <c r="BQ62" s="4"/>
      <c r="BR62" s="69">
        <f>BR60-BR61</f>
        <v>-22038</v>
      </c>
      <c r="BS62" s="44"/>
      <c r="BT62" s="70">
        <f>BT60-BT61</f>
        <v>-3784</v>
      </c>
      <c r="BU62" s="4"/>
      <c r="BV62" s="69">
        <f>BV60-BV61</f>
        <v>-116030</v>
      </c>
      <c r="BW62" s="44"/>
      <c r="BX62" s="70">
        <f>BX60-BX61</f>
        <v>-119814</v>
      </c>
      <c r="BY62" s="4"/>
      <c r="BZ62" s="69">
        <f>BZ60-BZ61</f>
        <v>-16541</v>
      </c>
      <c r="CA62" s="44"/>
      <c r="CB62" s="70">
        <f>CB60-CB61</f>
        <v>-136355</v>
      </c>
      <c r="CC62" s="44"/>
      <c r="CD62" s="43">
        <f>CD60-CD61</f>
        <v>145740</v>
      </c>
      <c r="CE62" s="4"/>
      <c r="CF62" s="69">
        <f>CF60-CF61</f>
        <v>23046</v>
      </c>
      <c r="CG62" s="44"/>
      <c r="CH62" s="70">
        <f>CH60-CH61</f>
        <v>168786</v>
      </c>
      <c r="CI62" s="4"/>
      <c r="CJ62" s="69">
        <f>CJ60-CJ61</f>
        <v>51083</v>
      </c>
      <c r="CK62" s="44"/>
      <c r="CL62" s="70">
        <f>CL60-CL61</f>
        <v>219869</v>
      </c>
      <c r="CM62" s="4"/>
      <c r="CN62" s="69">
        <f>CN60-CN61</f>
        <v>-832</v>
      </c>
      <c r="CO62" s="44"/>
      <c r="CP62" s="70">
        <f>CP60-CP61</f>
        <v>219037</v>
      </c>
      <c r="CQ62" s="44"/>
      <c r="CR62" s="43">
        <f>CR60-CR61</f>
        <v>8091</v>
      </c>
      <c r="CS62" s="4"/>
      <c r="CT62" s="69">
        <f>CT60-CT61</f>
        <v>27777</v>
      </c>
      <c r="CU62" s="44"/>
      <c r="CV62" s="70">
        <f>CV60-CV61</f>
        <v>35868</v>
      </c>
      <c r="CW62" s="4"/>
      <c r="CX62" s="69">
        <f>CX60-CX61</f>
        <v>12858</v>
      </c>
      <c r="CY62" s="44"/>
      <c r="CZ62" s="70">
        <f>CZ60-CZ61</f>
        <v>48727</v>
      </c>
      <c r="DA62" s="4"/>
      <c r="DB62" s="69">
        <f>DB60-DB61</f>
        <v>-5473</v>
      </c>
      <c r="DC62" s="44"/>
      <c r="DD62" s="70">
        <f>DD60-DD61</f>
        <v>43253</v>
      </c>
      <c r="DE62" s="44"/>
      <c r="DF62" s="43">
        <f>DF60-DF61</f>
        <v>37326</v>
      </c>
    </row>
    <row r="63" spans="2:110">
      <c r="B63" s="64"/>
      <c r="C63" s="64" t="s">
        <v>55</v>
      </c>
      <c r="D63" s="64"/>
      <c r="E63" s="64"/>
      <c r="F63" s="43">
        <v>-52</v>
      </c>
      <c r="G63" s="44"/>
      <c r="H63" s="43">
        <v>-52</v>
      </c>
      <c r="I63" s="44"/>
      <c r="J63" s="43">
        <v>-51</v>
      </c>
      <c r="K63" s="44"/>
      <c r="L63" s="45">
        <v>-12</v>
      </c>
      <c r="M63" s="46"/>
      <c r="N63" s="78">
        <v>-12</v>
      </c>
      <c r="O63" s="46"/>
      <c r="P63" s="48">
        <v>-25</v>
      </c>
      <c r="Q63" s="46"/>
      <c r="R63" s="78">
        <v>-12</v>
      </c>
      <c r="S63" s="46"/>
      <c r="T63" s="48">
        <v>-37</v>
      </c>
      <c r="U63" s="46"/>
      <c r="V63" s="78">
        <v>-12</v>
      </c>
      <c r="W63" s="46"/>
      <c r="X63" s="48">
        <v>-50</v>
      </c>
      <c r="Y63" s="46"/>
      <c r="Z63" s="45">
        <v>-12</v>
      </c>
      <c r="AA63" s="46"/>
      <c r="AB63" s="78">
        <v>-12</v>
      </c>
      <c r="AC63" s="46"/>
      <c r="AD63" s="48">
        <v>-25</v>
      </c>
      <c r="AE63" s="46"/>
      <c r="AF63" s="78">
        <v>-12</v>
      </c>
      <c r="AG63" s="46"/>
      <c r="AH63" s="48">
        <v>-37</v>
      </c>
      <c r="AI63" s="4"/>
      <c r="AJ63" s="78">
        <v>-12</v>
      </c>
      <c r="AK63" s="46"/>
      <c r="AL63" s="48">
        <v>-50</v>
      </c>
      <c r="AM63" s="4"/>
      <c r="AN63" s="49">
        <v>-12</v>
      </c>
      <c r="AO63" s="4"/>
      <c r="AP63" s="78">
        <v>-12</v>
      </c>
      <c r="AQ63" s="46"/>
      <c r="AR63" s="48">
        <v>-25</v>
      </c>
      <c r="AS63" s="46"/>
      <c r="AT63" s="78">
        <v>-12</v>
      </c>
      <c r="AU63" s="46"/>
      <c r="AV63" s="48">
        <v>-37</v>
      </c>
      <c r="AW63" s="4"/>
      <c r="AX63" s="78">
        <v>-12</v>
      </c>
      <c r="AY63" s="46"/>
      <c r="AZ63" s="48">
        <v>-50</v>
      </c>
      <c r="BA63" s="4"/>
      <c r="BB63" s="49">
        <v>-12</v>
      </c>
      <c r="BC63" s="4"/>
      <c r="BD63" s="78">
        <v>-12</v>
      </c>
      <c r="BE63" s="46"/>
      <c r="BF63" s="50">
        <v>-25</v>
      </c>
      <c r="BG63" s="4"/>
      <c r="BH63" s="78">
        <v>-12</v>
      </c>
      <c r="BI63" s="46"/>
      <c r="BJ63" s="50">
        <v>-37</v>
      </c>
      <c r="BK63" s="4"/>
      <c r="BL63" s="78">
        <v>-12</v>
      </c>
      <c r="BM63" s="46"/>
      <c r="BN63" s="50">
        <v>-49</v>
      </c>
      <c r="BO63" s="4"/>
      <c r="BP63" s="49">
        <v>-12</v>
      </c>
      <c r="BQ63" s="4"/>
      <c r="BR63" s="78">
        <v>-12</v>
      </c>
      <c r="BS63" s="46"/>
      <c r="BT63" s="50">
        <v>-25</v>
      </c>
      <c r="BU63" s="4"/>
      <c r="BV63" s="78">
        <v>-12</v>
      </c>
      <c r="BW63" s="46"/>
      <c r="BX63" s="50">
        <v>-37</v>
      </c>
      <c r="BY63" s="4"/>
      <c r="BZ63" s="78">
        <v>-12</v>
      </c>
      <c r="CA63" s="46"/>
      <c r="CB63" s="50">
        <v>-49</v>
      </c>
      <c r="CC63" s="4"/>
      <c r="CD63" s="49">
        <v>-12</v>
      </c>
      <c r="CE63" s="4"/>
      <c r="CF63" s="78">
        <v>-12</v>
      </c>
      <c r="CG63" s="46"/>
      <c r="CH63" s="50">
        <v>-25</v>
      </c>
      <c r="CI63" s="4"/>
      <c r="CJ63" s="78">
        <v>-12</v>
      </c>
      <c r="CK63" s="46"/>
      <c r="CL63" s="50">
        <v>-37</v>
      </c>
      <c r="CM63" s="4"/>
      <c r="CN63" s="78">
        <v>-12</v>
      </c>
      <c r="CO63" s="46"/>
      <c r="CP63" s="50">
        <v>-49</v>
      </c>
      <c r="CQ63" s="4"/>
      <c r="CR63" s="49">
        <v>-12</v>
      </c>
      <c r="CS63" s="4"/>
      <c r="CT63" s="78">
        <v>-12</v>
      </c>
      <c r="CU63" s="46"/>
      <c r="CV63" s="50">
        <v>-25</v>
      </c>
      <c r="CW63" s="4"/>
      <c r="CX63" s="78">
        <v>-12</v>
      </c>
      <c r="CY63" s="46"/>
      <c r="CZ63" s="50">
        <v>-37</v>
      </c>
      <c r="DA63" s="4"/>
      <c r="DB63" s="78">
        <v>-12</v>
      </c>
      <c r="DC63" s="46"/>
      <c r="DD63" s="50">
        <v>-49</v>
      </c>
      <c r="DE63" s="4"/>
      <c r="DF63" s="49">
        <v>-12</v>
      </c>
    </row>
    <row r="64" spans="2:110" ht="13.5" thickBot="1">
      <c r="B64" s="87" t="s">
        <v>56</v>
      </c>
      <c r="C64" s="68"/>
      <c r="D64" s="68"/>
      <c r="E64" s="68"/>
      <c r="F64" s="88">
        <f>F62+F63</f>
        <v>384344</v>
      </c>
      <c r="G64" s="38"/>
      <c r="H64" s="88">
        <f>H62+H63</f>
        <v>90614</v>
      </c>
      <c r="I64" s="38"/>
      <c r="J64" s="88">
        <f>J62+J63</f>
        <v>191296</v>
      </c>
      <c r="K64" s="38"/>
      <c r="L64" s="88">
        <f>L62+L63</f>
        <v>49194</v>
      </c>
      <c r="M64" s="89"/>
      <c r="N64" s="90">
        <f>N62+N63</f>
        <v>41068</v>
      </c>
      <c r="O64" s="38"/>
      <c r="P64" s="91">
        <f>P62+P63</f>
        <v>90261</v>
      </c>
      <c r="Q64" s="38"/>
      <c r="R64" s="90">
        <f>R62+R63</f>
        <v>41407</v>
      </c>
      <c r="S64" s="38"/>
      <c r="T64" s="91">
        <f>T62+T63</f>
        <v>131668</v>
      </c>
      <c r="U64" s="38"/>
      <c r="V64" s="90">
        <f>V62+V63</f>
        <v>13132</v>
      </c>
      <c r="W64" s="38"/>
      <c r="X64" s="91">
        <f>X62+X63</f>
        <v>144799</v>
      </c>
      <c r="Y64" s="38"/>
      <c r="Z64" s="88">
        <f>Z62+Z63</f>
        <v>43492</v>
      </c>
      <c r="AA64" s="38"/>
      <c r="AB64" s="90">
        <f>AB62+AB63</f>
        <v>91942</v>
      </c>
      <c r="AC64" s="89"/>
      <c r="AD64" s="91">
        <f>AD62+AD63</f>
        <v>135433</v>
      </c>
      <c r="AE64" s="38"/>
      <c r="AF64" s="90">
        <f>AF62+AF63</f>
        <v>71282</v>
      </c>
      <c r="AG64" s="38"/>
      <c r="AH64" s="91">
        <f>AH62+AH63</f>
        <v>206715</v>
      </c>
      <c r="AI64" s="38"/>
      <c r="AJ64" s="90">
        <f>AJ62+AJ63</f>
        <v>-6198</v>
      </c>
      <c r="AK64" s="89"/>
      <c r="AL64" s="91">
        <f>AL62+AL63</f>
        <v>200516</v>
      </c>
      <c r="AM64" s="38"/>
      <c r="AN64" s="88">
        <f>AN62+AN63</f>
        <v>52242</v>
      </c>
      <c r="AO64" s="38"/>
      <c r="AP64" s="90">
        <f>AP62+AP63</f>
        <v>42325</v>
      </c>
      <c r="AQ64" s="38"/>
      <c r="AR64" s="91">
        <f>AR62+AR63</f>
        <v>94566</v>
      </c>
      <c r="AS64" s="89"/>
      <c r="AT64" s="90">
        <f>AT62+AT63</f>
        <v>29105</v>
      </c>
      <c r="AU64" s="38"/>
      <c r="AV64" s="91">
        <f>AV62+AV63</f>
        <v>123671</v>
      </c>
      <c r="AW64" s="38"/>
      <c r="AX64" s="90">
        <f>AX62+AX63</f>
        <v>-41859</v>
      </c>
      <c r="AY64" s="38"/>
      <c r="AZ64" s="91">
        <f>AZ62+AZ63</f>
        <v>81811</v>
      </c>
      <c r="BA64" s="40"/>
      <c r="BB64" s="88">
        <f>BB62+BB63</f>
        <v>1407</v>
      </c>
      <c r="BC64" s="38"/>
      <c r="BD64" s="90">
        <f>BD62+BD63</f>
        <v>156065</v>
      </c>
      <c r="BE64" s="38"/>
      <c r="BF64" s="91">
        <f>BF62+BF63</f>
        <v>157471</v>
      </c>
      <c r="BG64" s="38"/>
      <c r="BH64" s="90">
        <f>BH62+BH63</f>
        <v>-9524</v>
      </c>
      <c r="BI64" s="89"/>
      <c r="BJ64" s="91">
        <f>BJ62+BJ63</f>
        <v>147947</v>
      </c>
      <c r="BK64" s="38"/>
      <c r="BL64" s="90">
        <f>BL62+BL63</f>
        <v>-6069</v>
      </c>
      <c r="BM64" s="38"/>
      <c r="BN64" s="91">
        <f>BN62+BN63</f>
        <v>141878</v>
      </c>
      <c r="BO64" s="38"/>
      <c r="BP64" s="88">
        <f>BP62+BP63</f>
        <v>18242</v>
      </c>
      <c r="BQ64" s="40"/>
      <c r="BR64" s="90">
        <f>BR62+BR63</f>
        <v>-22050</v>
      </c>
      <c r="BS64" s="38"/>
      <c r="BT64" s="91">
        <f>BT62+BT63</f>
        <v>-3809</v>
      </c>
      <c r="BU64" s="40"/>
      <c r="BV64" s="90">
        <f>BV62+BV63</f>
        <v>-116042</v>
      </c>
      <c r="BW64" s="38"/>
      <c r="BX64" s="91">
        <f>BX62+BX63</f>
        <v>-119851</v>
      </c>
      <c r="BY64" s="40"/>
      <c r="BZ64" s="90">
        <f>BZ62+BZ63</f>
        <v>-16553</v>
      </c>
      <c r="CA64" s="38"/>
      <c r="CB64" s="91">
        <f>CB62+CB63</f>
        <v>-136404</v>
      </c>
      <c r="CC64" s="38"/>
      <c r="CD64" s="88">
        <f>CD62+CD63</f>
        <v>145728</v>
      </c>
      <c r="CE64" s="40"/>
      <c r="CF64" s="90">
        <f>CF62+CF63</f>
        <v>23034</v>
      </c>
      <c r="CG64" s="38"/>
      <c r="CH64" s="91">
        <f>CH62+CH63</f>
        <v>168761</v>
      </c>
      <c r="CI64" s="40"/>
      <c r="CJ64" s="90">
        <f>CJ62+CJ63</f>
        <v>51071</v>
      </c>
      <c r="CK64" s="38"/>
      <c r="CL64" s="91">
        <f>CL62+CL63</f>
        <v>219832</v>
      </c>
      <c r="CM64" s="40"/>
      <c r="CN64" s="90">
        <f>CN62+CN63</f>
        <v>-844</v>
      </c>
      <c r="CO64" s="38"/>
      <c r="CP64" s="91">
        <f>CP62+CP63</f>
        <v>218988</v>
      </c>
      <c r="CQ64" s="38"/>
      <c r="CR64" s="88">
        <f>CR62+CR63</f>
        <v>8079</v>
      </c>
      <c r="CS64" s="40"/>
      <c r="CT64" s="90">
        <f>CT62+CT63</f>
        <v>27765</v>
      </c>
      <c r="CU64" s="38"/>
      <c r="CV64" s="91">
        <f>CV62+CV63</f>
        <v>35843</v>
      </c>
      <c r="CW64" s="40"/>
      <c r="CX64" s="90">
        <f>CX62+CX63</f>
        <v>12846</v>
      </c>
      <c r="CY64" s="38"/>
      <c r="CZ64" s="91">
        <f>CZ62+CZ63</f>
        <v>48690</v>
      </c>
      <c r="DA64" s="40"/>
      <c r="DB64" s="90">
        <f>DB62+DB63</f>
        <v>-5485</v>
      </c>
      <c r="DC64" s="38"/>
      <c r="DD64" s="91">
        <f>DD62+DD63</f>
        <v>43204</v>
      </c>
      <c r="DE64" s="38"/>
      <c r="DF64" s="88">
        <f>DF62+DF63</f>
        <v>37314</v>
      </c>
    </row>
    <row r="65" spans="2:110" ht="13.5" thickTop="1">
      <c r="B65" s="61"/>
      <c r="C65" s="23"/>
      <c r="D65" s="23"/>
      <c r="E65" s="23"/>
      <c r="F65" s="43"/>
      <c r="G65" s="44"/>
      <c r="H65" s="43"/>
      <c r="I65" s="59"/>
      <c r="J65" s="60"/>
      <c r="K65" s="59"/>
      <c r="L65" s="45"/>
      <c r="M65" s="46"/>
      <c r="N65" s="47"/>
      <c r="O65" s="46"/>
      <c r="P65" s="48"/>
      <c r="Q65" s="46"/>
      <c r="R65" s="47"/>
      <c r="S65" s="46"/>
      <c r="T65" s="48"/>
      <c r="U65" s="46"/>
      <c r="V65" s="47"/>
      <c r="W65" s="46"/>
      <c r="X65" s="48"/>
      <c r="Y65" s="46"/>
      <c r="Z65" s="45"/>
      <c r="AA65" s="46"/>
      <c r="AB65" s="47"/>
      <c r="AC65" s="46"/>
      <c r="AD65" s="48"/>
      <c r="AE65" s="46"/>
      <c r="AF65" s="47"/>
      <c r="AG65" s="46"/>
      <c r="AH65" s="48"/>
      <c r="AI65" s="4"/>
      <c r="AJ65" s="47"/>
      <c r="AK65" s="46"/>
      <c r="AL65" s="48"/>
      <c r="AM65" s="4"/>
      <c r="AN65" s="49"/>
      <c r="AO65" s="4"/>
      <c r="AP65" s="33"/>
      <c r="AQ65" s="46"/>
      <c r="AR65" s="48"/>
      <c r="AS65" s="46"/>
      <c r="AT65" s="33"/>
      <c r="AU65" s="46"/>
      <c r="AV65" s="48"/>
      <c r="AW65" s="4"/>
      <c r="AX65" s="47"/>
      <c r="AY65" s="46"/>
      <c r="AZ65" s="48"/>
      <c r="BA65" s="4"/>
      <c r="BB65" s="49"/>
      <c r="BC65" s="4"/>
      <c r="BD65" s="33"/>
      <c r="BE65" s="46"/>
      <c r="BF65" s="50"/>
      <c r="BG65" s="4"/>
      <c r="BH65" s="33"/>
      <c r="BI65" s="46"/>
      <c r="BJ65" s="50"/>
      <c r="BK65" s="4"/>
      <c r="BL65" s="47"/>
      <c r="BM65" s="46"/>
      <c r="BN65" s="50"/>
      <c r="BO65" s="4"/>
      <c r="BP65" s="49"/>
      <c r="BQ65" s="4"/>
      <c r="BR65" s="33"/>
      <c r="BS65" s="46"/>
      <c r="BT65" s="50"/>
      <c r="BU65" s="4"/>
      <c r="BV65" s="33"/>
      <c r="BW65" s="46"/>
      <c r="BX65" s="50"/>
      <c r="BY65" s="4"/>
      <c r="BZ65" s="33"/>
      <c r="CA65" s="46"/>
      <c r="CB65" s="50"/>
      <c r="CC65" s="4"/>
      <c r="CD65" s="49"/>
      <c r="CE65" s="4"/>
      <c r="CF65" s="33"/>
      <c r="CG65" s="46"/>
      <c r="CH65" s="50"/>
      <c r="CI65" s="4"/>
      <c r="CJ65" s="33"/>
      <c r="CK65" s="46"/>
      <c r="CL65" s="50"/>
      <c r="CM65" s="4"/>
      <c r="CN65" s="33"/>
      <c r="CO65" s="46"/>
      <c r="CP65" s="50"/>
      <c r="CQ65" s="4"/>
      <c r="CR65" s="49"/>
      <c r="CS65" s="4"/>
      <c r="CT65" s="33"/>
      <c r="CU65" s="46"/>
      <c r="CV65" s="50"/>
      <c r="CW65" s="4"/>
      <c r="CX65" s="33"/>
      <c r="CY65" s="46"/>
      <c r="CZ65" s="50"/>
      <c r="DA65" s="4"/>
      <c r="DB65" s="33"/>
      <c r="DC65" s="46"/>
      <c r="DD65" s="50"/>
      <c r="DE65" s="4"/>
      <c r="DF65" s="49"/>
    </row>
    <row r="66" spans="2:110">
      <c r="B66" s="1" t="s">
        <v>57</v>
      </c>
      <c r="C66" s="23"/>
      <c r="D66" s="23"/>
      <c r="E66" s="23"/>
      <c r="F66" s="43">
        <v>122754</v>
      </c>
      <c r="G66" s="44"/>
      <c r="H66" s="43">
        <v>120992</v>
      </c>
      <c r="I66" s="44"/>
      <c r="J66" s="43">
        <v>114354</v>
      </c>
      <c r="K66" s="44"/>
      <c r="L66" s="45">
        <v>110840</v>
      </c>
      <c r="M66" s="46"/>
      <c r="N66" s="47">
        <v>110424</v>
      </c>
      <c r="O66" s="46"/>
      <c r="P66" s="48">
        <v>110631</v>
      </c>
      <c r="Q66" s="46"/>
      <c r="R66" s="47">
        <v>109788</v>
      </c>
      <c r="S66" s="46"/>
      <c r="T66" s="48">
        <v>110347</v>
      </c>
      <c r="U66" s="46"/>
      <c r="V66" s="47">
        <v>108979</v>
      </c>
      <c r="W66" s="46"/>
      <c r="X66" s="48">
        <v>110016</v>
      </c>
      <c r="Y66" s="46"/>
      <c r="Z66" s="45">
        <v>108936</v>
      </c>
      <c r="AA66" s="46"/>
      <c r="AB66" s="47">
        <v>108423</v>
      </c>
      <c r="AC66" s="46"/>
      <c r="AD66" s="48">
        <v>108678</v>
      </c>
      <c r="AE66" s="46"/>
      <c r="AF66" s="47">
        <v>108404</v>
      </c>
      <c r="AG66" s="46"/>
      <c r="AH66" s="48">
        <v>108586</v>
      </c>
      <c r="AI66" s="4"/>
      <c r="AJ66" s="47">
        <v>108492</v>
      </c>
      <c r="AK66" s="46"/>
      <c r="AL66" s="48">
        <v>108562</v>
      </c>
      <c r="AM66" s="4"/>
      <c r="AN66" s="49">
        <v>108653</v>
      </c>
      <c r="AO66" s="4"/>
      <c r="AP66" s="33">
        <v>108732</v>
      </c>
      <c r="AQ66" s="46"/>
      <c r="AR66" s="48">
        <v>108693</v>
      </c>
      <c r="AS66" s="46"/>
      <c r="AT66" s="33">
        <v>108819</v>
      </c>
      <c r="AU66" s="46"/>
      <c r="AV66" s="48">
        <v>108735</v>
      </c>
      <c r="AW66" s="4"/>
      <c r="AX66" s="33">
        <v>108481</v>
      </c>
      <c r="AY66" s="46"/>
      <c r="AZ66" s="48">
        <v>108671</v>
      </c>
      <c r="BA66" s="4"/>
      <c r="BB66" s="49">
        <v>108255</v>
      </c>
      <c r="BC66" s="4"/>
      <c r="BD66" s="33">
        <v>108385</v>
      </c>
      <c r="BE66" s="46"/>
      <c r="BF66" s="50">
        <v>108320</v>
      </c>
      <c r="BG66" s="4"/>
      <c r="BH66" s="33">
        <v>108571</v>
      </c>
      <c r="BI66" s="46"/>
      <c r="BJ66" s="50">
        <v>108405</v>
      </c>
      <c r="BK66" s="4"/>
      <c r="BL66" s="33">
        <v>108742</v>
      </c>
      <c r="BM66" s="46"/>
      <c r="BN66" s="50">
        <v>108490</v>
      </c>
      <c r="BO66" s="4"/>
      <c r="BP66" s="49">
        <v>108988</v>
      </c>
      <c r="BQ66" s="4"/>
      <c r="BR66" s="33">
        <v>108719</v>
      </c>
      <c r="BS66" s="46"/>
      <c r="BT66" s="50">
        <v>108853</v>
      </c>
      <c r="BU66" s="4"/>
      <c r="BV66" s="33">
        <v>108252</v>
      </c>
      <c r="BW66" s="46"/>
      <c r="BX66" s="50">
        <v>108650</v>
      </c>
      <c r="BY66" s="4"/>
      <c r="BZ66" s="33">
        <v>107995</v>
      </c>
      <c r="CA66" s="46"/>
      <c r="CB66" s="50">
        <v>108485</v>
      </c>
      <c r="CC66" s="4"/>
      <c r="CD66" s="49">
        <v>108169</v>
      </c>
      <c r="CE66" s="4"/>
      <c r="CF66" s="33">
        <v>108484</v>
      </c>
      <c r="CG66" s="46"/>
      <c r="CH66" s="50">
        <v>108327</v>
      </c>
      <c r="CI66" s="4"/>
      <c r="CJ66" s="33">
        <v>108848</v>
      </c>
      <c r="CK66" s="46"/>
      <c r="CL66" s="50">
        <v>108503</v>
      </c>
      <c r="CM66" s="4"/>
      <c r="CN66" s="33">
        <v>109067</v>
      </c>
      <c r="CO66" s="46"/>
      <c r="CP66" s="50">
        <v>108645</v>
      </c>
      <c r="CQ66" s="4"/>
      <c r="CR66" s="49">
        <v>109151</v>
      </c>
      <c r="CS66" s="4"/>
      <c r="CT66" s="33">
        <v>109464</v>
      </c>
      <c r="CU66" s="46"/>
      <c r="CV66" s="50">
        <v>109308</v>
      </c>
      <c r="CW66" s="4"/>
      <c r="CX66" s="33">
        <v>110007</v>
      </c>
      <c r="CY66" s="46"/>
      <c r="CZ66" s="50">
        <v>109542</v>
      </c>
      <c r="DA66" s="4"/>
      <c r="DB66" s="33">
        <v>110233</v>
      </c>
      <c r="DC66" s="46"/>
      <c r="DD66" s="50">
        <v>109716</v>
      </c>
      <c r="DE66" s="4"/>
      <c r="DF66" s="49">
        <v>110298</v>
      </c>
    </row>
    <row r="67" spans="2:110">
      <c r="B67" s="1" t="s">
        <v>58</v>
      </c>
      <c r="C67" s="35"/>
      <c r="D67" s="35"/>
      <c r="E67" s="35"/>
      <c r="F67" s="92"/>
      <c r="G67" s="93"/>
      <c r="H67" s="94"/>
      <c r="I67" s="95"/>
      <c r="J67" s="94"/>
      <c r="K67" s="95"/>
      <c r="L67" s="96"/>
      <c r="M67" s="97"/>
      <c r="N67" s="98"/>
      <c r="O67" s="97"/>
      <c r="P67" s="99"/>
      <c r="Q67" s="97"/>
      <c r="R67" s="98"/>
      <c r="S67" s="97"/>
      <c r="T67" s="99"/>
      <c r="U67" s="97"/>
      <c r="V67" s="98"/>
      <c r="W67" s="97"/>
      <c r="X67" s="100"/>
      <c r="Y67" s="101"/>
      <c r="Z67" s="96"/>
      <c r="AA67" s="97"/>
      <c r="AB67" s="98"/>
      <c r="AC67" s="97"/>
      <c r="AD67" s="99"/>
      <c r="AE67" s="97"/>
      <c r="AF67" s="98"/>
      <c r="AG67" s="97"/>
      <c r="AH67" s="99"/>
      <c r="AI67" s="4"/>
      <c r="AJ67" s="98"/>
      <c r="AK67" s="97"/>
      <c r="AL67" s="99"/>
      <c r="AM67" s="4"/>
      <c r="AN67" s="96"/>
      <c r="AO67" s="4"/>
      <c r="AP67" s="98"/>
      <c r="AQ67" s="97"/>
      <c r="AR67" s="99"/>
      <c r="AS67" s="97"/>
      <c r="AT67" s="98"/>
      <c r="AU67" s="97"/>
      <c r="AV67" s="99"/>
      <c r="AW67" s="4"/>
      <c r="AX67" s="98"/>
      <c r="AY67" s="97"/>
      <c r="AZ67" s="99"/>
      <c r="BA67" s="4"/>
      <c r="BB67" s="96"/>
      <c r="BC67" s="4"/>
      <c r="BD67" s="98"/>
      <c r="BE67" s="97"/>
      <c r="BF67" s="99"/>
      <c r="BG67" s="4"/>
      <c r="BH67" s="98"/>
      <c r="BI67" s="97"/>
      <c r="BJ67" s="99"/>
      <c r="BK67" s="4"/>
      <c r="BL67" s="98"/>
      <c r="BM67" s="97"/>
      <c r="BN67" s="99"/>
      <c r="BO67" s="4"/>
      <c r="BP67" s="96"/>
      <c r="BQ67" s="4"/>
      <c r="BR67" s="33"/>
      <c r="BS67" s="97"/>
      <c r="BT67" s="99"/>
      <c r="BU67" s="4"/>
      <c r="BV67" s="33"/>
      <c r="BW67" s="97"/>
      <c r="BX67" s="99"/>
      <c r="BY67" s="4"/>
      <c r="BZ67" s="33"/>
      <c r="CA67" s="97"/>
      <c r="CB67" s="99"/>
      <c r="CC67" s="4"/>
      <c r="CD67" s="96"/>
      <c r="CE67" s="4"/>
      <c r="CF67" s="33"/>
      <c r="CG67" s="97"/>
      <c r="CH67" s="99"/>
      <c r="CI67" s="4"/>
      <c r="CJ67" s="33"/>
      <c r="CK67" s="97"/>
      <c r="CL67" s="99"/>
      <c r="CM67" s="4"/>
      <c r="CN67" s="33"/>
      <c r="CO67" s="97"/>
      <c r="CP67" s="99"/>
      <c r="CQ67" s="4"/>
      <c r="CR67" s="96"/>
      <c r="CS67" s="4"/>
      <c r="CT67" s="33"/>
      <c r="CU67" s="97"/>
      <c r="CV67" s="99"/>
      <c r="CW67" s="4"/>
      <c r="CX67" s="33"/>
      <c r="CY67" s="97"/>
      <c r="CZ67" s="99"/>
      <c r="DA67" s="4"/>
      <c r="DB67" s="33"/>
      <c r="DC67" s="97"/>
      <c r="DD67" s="99"/>
      <c r="DE67" s="4"/>
      <c r="DF67" s="96"/>
    </row>
    <row r="68" spans="2:110">
      <c r="B68" s="1"/>
      <c r="C68" s="35" t="s">
        <v>59</v>
      </c>
      <c r="D68" s="35"/>
      <c r="E68" s="35"/>
      <c r="F68" s="92"/>
      <c r="G68" s="93"/>
      <c r="H68" s="92"/>
      <c r="I68" s="3"/>
      <c r="J68" s="26"/>
      <c r="K68" s="3"/>
      <c r="L68" s="27"/>
      <c r="M68" s="4"/>
      <c r="N68" s="28"/>
      <c r="O68" s="4"/>
      <c r="P68" s="29"/>
      <c r="Q68" s="4"/>
      <c r="R68" s="28"/>
      <c r="S68" s="4"/>
      <c r="T68" s="29"/>
      <c r="U68" s="4"/>
      <c r="V68" s="28"/>
      <c r="W68" s="4"/>
      <c r="X68" s="102"/>
      <c r="Y68" s="103"/>
      <c r="Z68" s="27"/>
      <c r="AA68" s="4"/>
      <c r="AB68" s="28"/>
      <c r="AC68" s="4"/>
      <c r="AD68" s="29"/>
      <c r="AE68" s="4"/>
      <c r="AF68" s="28"/>
      <c r="AG68" s="4"/>
      <c r="AH68" s="29"/>
      <c r="AI68" s="4"/>
      <c r="AJ68" s="28"/>
      <c r="AK68" s="4"/>
      <c r="AL68" s="29"/>
      <c r="AM68" s="4"/>
      <c r="AN68" s="27"/>
      <c r="AO68" s="4"/>
      <c r="AP68" s="28"/>
      <c r="AQ68" s="4"/>
      <c r="AR68" s="29"/>
      <c r="AS68" s="4"/>
      <c r="AT68" s="28"/>
      <c r="AU68" s="4"/>
      <c r="AV68" s="29"/>
      <c r="AW68" s="4"/>
      <c r="AX68" s="28"/>
      <c r="AY68" s="4"/>
      <c r="AZ68" s="29"/>
      <c r="BA68" s="4"/>
      <c r="BB68" s="27"/>
      <c r="BC68" s="4"/>
      <c r="BD68" s="28"/>
      <c r="BE68" s="4"/>
      <c r="BF68" s="29"/>
      <c r="BG68" s="4"/>
      <c r="BH68" s="28"/>
      <c r="BI68" s="4"/>
      <c r="BJ68" s="29"/>
      <c r="BK68" s="4"/>
      <c r="BL68" s="28"/>
      <c r="BM68" s="4"/>
      <c r="BN68" s="29"/>
      <c r="BO68" s="4"/>
      <c r="BP68" s="27"/>
      <c r="BQ68" s="4"/>
      <c r="BR68" s="33"/>
      <c r="BS68" s="4"/>
      <c r="BT68" s="29"/>
      <c r="BU68" s="4"/>
      <c r="BV68" s="33"/>
      <c r="BW68" s="4"/>
      <c r="BX68" s="29"/>
      <c r="BY68" s="4"/>
      <c r="BZ68" s="33"/>
      <c r="CA68" s="4"/>
      <c r="CB68" s="29"/>
      <c r="CC68" s="4"/>
      <c r="CD68" s="27"/>
      <c r="CE68" s="4"/>
      <c r="CF68" s="33"/>
      <c r="CG68" s="4"/>
      <c r="CH68" s="29"/>
      <c r="CI68" s="4"/>
      <c r="CJ68" s="33"/>
      <c r="CK68" s="4"/>
      <c r="CL68" s="29"/>
      <c r="CM68" s="4"/>
      <c r="CN68" s="33"/>
      <c r="CO68" s="4"/>
      <c r="CP68" s="29"/>
      <c r="CQ68" s="4"/>
      <c r="CR68" s="27"/>
      <c r="CS68" s="4"/>
      <c r="CT68" s="33"/>
      <c r="CU68" s="4"/>
      <c r="CV68" s="29"/>
      <c r="CW68" s="4"/>
      <c r="CX68" s="33"/>
      <c r="CY68" s="4"/>
      <c r="CZ68" s="29"/>
      <c r="DA68" s="4"/>
      <c r="DB68" s="33"/>
      <c r="DC68" s="4"/>
      <c r="DD68" s="29"/>
      <c r="DE68" s="4"/>
      <c r="DF68" s="27"/>
    </row>
    <row r="69" spans="2:110">
      <c r="B69" s="61"/>
      <c r="C69" s="35"/>
      <c r="D69" s="35" t="s">
        <v>60</v>
      </c>
      <c r="E69" s="35"/>
      <c r="F69" s="94">
        <v>2.78</v>
      </c>
      <c r="G69" s="95"/>
      <c r="H69" s="94">
        <v>0.75</v>
      </c>
      <c r="I69" s="104"/>
      <c r="J69" s="105">
        <v>1.67</v>
      </c>
      <c r="K69" s="104"/>
      <c r="L69" s="105">
        <v>0.44</v>
      </c>
      <c r="M69" s="104"/>
      <c r="N69" s="106">
        <v>0.37</v>
      </c>
      <c r="O69" s="104"/>
      <c r="P69" s="107">
        <v>0.82</v>
      </c>
      <c r="Q69" s="104"/>
      <c r="R69" s="106">
        <v>0.38</v>
      </c>
      <c r="S69" s="104"/>
      <c r="T69" s="107">
        <v>1.19</v>
      </c>
      <c r="U69" s="104"/>
      <c r="V69" s="106">
        <v>0.12</v>
      </c>
      <c r="W69" s="104"/>
      <c r="X69" s="107">
        <v>1.32</v>
      </c>
      <c r="Y69" s="104"/>
      <c r="Z69" s="105">
        <v>0.4</v>
      </c>
      <c r="AA69" s="104"/>
      <c r="AB69" s="106">
        <v>0.85</v>
      </c>
      <c r="AC69" s="104"/>
      <c r="AD69" s="107">
        <v>1.25</v>
      </c>
      <c r="AE69" s="104"/>
      <c r="AF69" s="106">
        <v>0.66</v>
      </c>
      <c r="AG69" s="104"/>
      <c r="AH69" s="107">
        <v>1.9</v>
      </c>
      <c r="AI69" s="4"/>
      <c r="AJ69" s="106">
        <v>-0.06</v>
      </c>
      <c r="AK69" s="104"/>
      <c r="AL69" s="107">
        <v>1.85</v>
      </c>
      <c r="AM69" s="4"/>
      <c r="AN69" s="105">
        <v>0.48</v>
      </c>
      <c r="AO69" s="4"/>
      <c r="AP69" s="106">
        <v>0.39</v>
      </c>
      <c r="AQ69" s="104"/>
      <c r="AR69" s="107">
        <v>0.87</v>
      </c>
      <c r="AS69" s="104"/>
      <c r="AT69" s="106">
        <v>0.27</v>
      </c>
      <c r="AU69" s="104"/>
      <c r="AV69" s="107">
        <v>1.1399999999999999</v>
      </c>
      <c r="AW69" s="4"/>
      <c r="AX69" s="106">
        <v>-0.39</v>
      </c>
      <c r="AY69" s="104"/>
      <c r="AZ69" s="107">
        <v>0.75</v>
      </c>
      <c r="BA69" s="4"/>
      <c r="BB69" s="105">
        <v>0.01</v>
      </c>
      <c r="BC69" s="4"/>
      <c r="BD69" s="106">
        <v>1.44</v>
      </c>
      <c r="BE69" s="104"/>
      <c r="BF69" s="107">
        <v>1.45</v>
      </c>
      <c r="BG69" s="4"/>
      <c r="BH69" s="106">
        <v>-0.09</v>
      </c>
      <c r="BI69" s="104"/>
      <c r="BJ69" s="107">
        <v>1.36</v>
      </c>
      <c r="BK69" s="4"/>
      <c r="BL69" s="106">
        <v>-0.06</v>
      </c>
      <c r="BM69" s="104"/>
      <c r="BN69" s="107">
        <v>1.31</v>
      </c>
      <c r="BO69" s="4"/>
      <c r="BP69" s="105">
        <v>0.17</v>
      </c>
      <c r="BQ69" s="4"/>
      <c r="BR69" s="98">
        <v>-0.2</v>
      </c>
      <c r="BS69" s="104"/>
      <c r="BT69" s="107">
        <v>-0.04</v>
      </c>
      <c r="BU69" s="4"/>
      <c r="BV69" s="98">
        <v>-1.07</v>
      </c>
      <c r="BW69" s="104"/>
      <c r="BX69" s="107">
        <v>-1.1000000000000001</v>
      </c>
      <c r="BY69" s="4"/>
      <c r="BZ69" s="98">
        <v>-0.15</v>
      </c>
      <c r="CA69" s="104"/>
      <c r="CB69" s="107">
        <v>-1.26</v>
      </c>
      <c r="CC69" s="4"/>
      <c r="CD69" s="105">
        <v>1.35</v>
      </c>
      <c r="CE69" s="4"/>
      <c r="CF69" s="98">
        <v>0.21</v>
      </c>
      <c r="CG69" s="104"/>
      <c r="CH69" s="107">
        <v>1.56</v>
      </c>
      <c r="CI69" s="4"/>
      <c r="CJ69" s="98">
        <v>0.47</v>
      </c>
      <c r="CK69" s="104"/>
      <c r="CL69" s="107">
        <v>2.0299999999999998</v>
      </c>
      <c r="CM69" s="4"/>
      <c r="CN69" s="98">
        <v>-0.01</v>
      </c>
      <c r="CO69" s="104"/>
      <c r="CP69" s="107">
        <v>2.02</v>
      </c>
      <c r="CQ69" s="4"/>
      <c r="CR69" s="105">
        <v>7.0000000000000007E-2</v>
      </c>
      <c r="CS69" s="4"/>
      <c r="CT69" s="98">
        <v>0.25</v>
      </c>
      <c r="CU69" s="104"/>
      <c r="CV69" s="107">
        <v>0.33</v>
      </c>
      <c r="CW69" s="4"/>
      <c r="CX69" s="98">
        <v>0.12</v>
      </c>
      <c r="CY69" s="104"/>
      <c r="CZ69" s="107">
        <v>0.44</v>
      </c>
      <c r="DA69" s="4"/>
      <c r="DB69" s="98">
        <v>-0.05</v>
      </c>
      <c r="DC69" s="104"/>
      <c r="DD69" s="107">
        <v>0.39</v>
      </c>
      <c r="DE69" s="4"/>
      <c r="DF69" s="105">
        <v>0.34</v>
      </c>
    </row>
    <row r="70" spans="2:110">
      <c r="B70" s="61"/>
      <c r="C70" s="35" t="s">
        <v>61</v>
      </c>
      <c r="D70" s="35"/>
      <c r="E70" s="35"/>
      <c r="F70" s="108">
        <v>0.35</v>
      </c>
      <c r="G70" s="109"/>
      <c r="H70" s="110">
        <v>0</v>
      </c>
      <c r="I70" s="111"/>
      <c r="J70" s="110">
        <v>0</v>
      </c>
      <c r="K70" s="111"/>
      <c r="L70" s="112">
        <v>0</v>
      </c>
      <c r="M70" s="113"/>
      <c r="N70" s="114">
        <v>0</v>
      </c>
      <c r="O70" s="111"/>
      <c r="P70" s="115">
        <v>0</v>
      </c>
      <c r="Q70" s="111"/>
      <c r="R70" s="114">
        <v>0</v>
      </c>
      <c r="S70" s="111"/>
      <c r="T70" s="115">
        <v>0</v>
      </c>
      <c r="U70" s="111"/>
      <c r="V70" s="114">
        <v>0</v>
      </c>
      <c r="W70" s="111"/>
      <c r="X70" s="115">
        <v>0</v>
      </c>
      <c r="Y70" s="44"/>
      <c r="Z70" s="112">
        <v>0</v>
      </c>
      <c r="AA70" s="113"/>
      <c r="AB70" s="116">
        <v>0</v>
      </c>
      <c r="AC70" s="113"/>
      <c r="AD70" s="117">
        <v>0</v>
      </c>
      <c r="AE70" s="113"/>
      <c r="AF70" s="116">
        <v>0</v>
      </c>
      <c r="AG70" s="113"/>
      <c r="AH70" s="117">
        <v>0</v>
      </c>
      <c r="AI70" s="4"/>
      <c r="AJ70" s="116">
        <v>0</v>
      </c>
      <c r="AK70" s="113"/>
      <c r="AL70" s="117">
        <v>0</v>
      </c>
      <c r="AM70" s="4"/>
      <c r="AN70" s="118">
        <v>0</v>
      </c>
      <c r="AO70" s="4"/>
      <c r="AP70" s="119">
        <v>0</v>
      </c>
      <c r="AQ70" s="113"/>
      <c r="AR70" s="117">
        <v>0</v>
      </c>
      <c r="AS70" s="113"/>
      <c r="AT70" s="119">
        <v>0</v>
      </c>
      <c r="AU70" s="113"/>
      <c r="AV70" s="117">
        <v>0</v>
      </c>
      <c r="AW70" s="4"/>
      <c r="AX70" s="116">
        <v>0</v>
      </c>
      <c r="AY70" s="113"/>
      <c r="AZ70" s="117">
        <v>0</v>
      </c>
      <c r="BA70" s="4"/>
      <c r="BB70" s="118">
        <v>0</v>
      </c>
      <c r="BC70" s="4"/>
      <c r="BD70" s="119">
        <v>0</v>
      </c>
      <c r="BE70" s="113"/>
      <c r="BF70" s="120">
        <v>0</v>
      </c>
      <c r="BG70" s="4"/>
      <c r="BH70" s="119">
        <v>0</v>
      </c>
      <c r="BI70" s="113"/>
      <c r="BJ70" s="120">
        <v>0</v>
      </c>
      <c r="BK70" s="4"/>
      <c r="BL70" s="116">
        <v>0</v>
      </c>
      <c r="BM70" s="113"/>
      <c r="BN70" s="120">
        <v>0</v>
      </c>
      <c r="BO70" s="4"/>
      <c r="BP70" s="118">
        <v>0</v>
      </c>
      <c r="BQ70" s="4"/>
      <c r="BR70" s="119">
        <v>0</v>
      </c>
      <c r="BS70" s="113"/>
      <c r="BT70" s="120">
        <v>0</v>
      </c>
      <c r="BU70" s="4"/>
      <c r="BV70" s="119">
        <v>0</v>
      </c>
      <c r="BW70" s="113"/>
      <c r="BX70" s="120">
        <v>0</v>
      </c>
      <c r="BY70" s="4"/>
      <c r="BZ70" s="119">
        <v>0</v>
      </c>
      <c r="CA70" s="113"/>
      <c r="CB70" s="120">
        <v>0</v>
      </c>
      <c r="CC70" s="4"/>
      <c r="CD70" s="118">
        <v>0</v>
      </c>
      <c r="CE70" s="4"/>
      <c r="CF70" s="119">
        <v>0</v>
      </c>
      <c r="CG70" s="113"/>
      <c r="CH70" s="120">
        <v>0</v>
      </c>
      <c r="CI70" s="4"/>
      <c r="CJ70" s="119">
        <v>0</v>
      </c>
      <c r="CK70" s="113"/>
      <c r="CL70" s="120">
        <v>0</v>
      </c>
      <c r="CM70" s="4"/>
      <c r="CN70" s="119">
        <v>0</v>
      </c>
      <c r="CO70" s="113"/>
      <c r="CP70" s="120">
        <v>0</v>
      </c>
      <c r="CQ70" s="4"/>
      <c r="CR70" s="118">
        <v>0</v>
      </c>
      <c r="CS70" s="4"/>
      <c r="CT70" s="119">
        <v>0</v>
      </c>
      <c r="CU70" s="113"/>
      <c r="CV70" s="120">
        <v>0</v>
      </c>
      <c r="CW70" s="4"/>
      <c r="CX70" s="119">
        <v>0</v>
      </c>
      <c r="CY70" s="113"/>
      <c r="CZ70" s="120">
        <v>0</v>
      </c>
      <c r="DA70" s="4"/>
      <c r="DB70" s="119">
        <v>0</v>
      </c>
      <c r="DC70" s="113"/>
      <c r="DD70" s="120">
        <v>0</v>
      </c>
      <c r="DE70" s="4"/>
      <c r="DF70" s="118">
        <v>0</v>
      </c>
    </row>
    <row r="71" spans="2:110">
      <c r="B71" s="61"/>
      <c r="C71" s="35" t="s">
        <v>62</v>
      </c>
      <c r="D71" s="35"/>
      <c r="E71" s="35"/>
      <c r="F71" s="94">
        <f>F69+F70</f>
        <v>3.13</v>
      </c>
      <c r="G71" s="95"/>
      <c r="H71" s="94">
        <f>H69+H70</f>
        <v>0.75</v>
      </c>
      <c r="I71" s="95"/>
      <c r="J71" s="94">
        <f>J69+J70</f>
        <v>1.67</v>
      </c>
      <c r="K71" s="95"/>
      <c r="L71" s="94">
        <f>L69+L70</f>
        <v>0.44</v>
      </c>
      <c r="M71" s="121"/>
      <c r="N71" s="122">
        <f>N69+N70</f>
        <v>0.37</v>
      </c>
      <c r="O71" s="95"/>
      <c r="P71" s="123">
        <f>P69+P70</f>
        <v>0.82</v>
      </c>
      <c r="Q71" s="95"/>
      <c r="R71" s="122">
        <f>R69+R70</f>
        <v>0.38</v>
      </c>
      <c r="S71" s="95"/>
      <c r="T71" s="123">
        <f>T69+T70</f>
        <v>1.19</v>
      </c>
      <c r="U71" s="95"/>
      <c r="V71" s="122">
        <f>V69+V70</f>
        <v>0.12</v>
      </c>
      <c r="W71" s="95"/>
      <c r="X71" s="123">
        <f>X69+X70</f>
        <v>1.32</v>
      </c>
      <c r="Y71" s="95"/>
      <c r="Z71" s="94">
        <f>Z69+Z70</f>
        <v>0.4</v>
      </c>
      <c r="AA71" s="95"/>
      <c r="AB71" s="122">
        <f>AB69+AB70</f>
        <v>0.85</v>
      </c>
      <c r="AC71" s="121"/>
      <c r="AD71" s="123">
        <f>AD69+AD70</f>
        <v>1.25</v>
      </c>
      <c r="AE71" s="95"/>
      <c r="AF71" s="122">
        <f>AF69+AF70</f>
        <v>0.66</v>
      </c>
      <c r="AG71" s="95"/>
      <c r="AH71" s="123">
        <f>AH69+AH70</f>
        <v>1.9</v>
      </c>
      <c r="AI71" s="95"/>
      <c r="AJ71" s="122">
        <f>AJ69+AJ70</f>
        <v>-0.06</v>
      </c>
      <c r="AK71" s="121"/>
      <c r="AL71" s="123">
        <f>AL69+AL70</f>
        <v>1.85</v>
      </c>
      <c r="AM71" s="95"/>
      <c r="AN71" s="94">
        <f>AN69+AN70</f>
        <v>0.48</v>
      </c>
      <c r="AO71" s="95"/>
      <c r="AP71" s="122">
        <f>AP69+AP70</f>
        <v>0.39</v>
      </c>
      <c r="AQ71" s="95"/>
      <c r="AR71" s="123">
        <f>AR69+AR70</f>
        <v>0.87</v>
      </c>
      <c r="AS71" s="121"/>
      <c r="AT71" s="122">
        <f>AT69+AT70</f>
        <v>0.27</v>
      </c>
      <c r="AU71" s="95"/>
      <c r="AV71" s="123">
        <f>AV69+AV70</f>
        <v>1.1399999999999999</v>
      </c>
      <c r="AW71" s="95"/>
      <c r="AX71" s="122">
        <f>AX69+AX70</f>
        <v>-0.39</v>
      </c>
      <c r="AY71" s="95"/>
      <c r="AZ71" s="123">
        <f>AZ69+AZ70</f>
        <v>0.75</v>
      </c>
      <c r="BA71" s="4"/>
      <c r="BB71" s="94">
        <f>BB69+BB70</f>
        <v>0.01</v>
      </c>
      <c r="BC71" s="95"/>
      <c r="BD71" s="122">
        <f>BD69+BD70</f>
        <v>1.44</v>
      </c>
      <c r="BE71" s="95"/>
      <c r="BF71" s="123">
        <f>BF69+BF70</f>
        <v>1.45</v>
      </c>
      <c r="BG71" s="95"/>
      <c r="BH71" s="122">
        <f>BH69+BH70</f>
        <v>-0.09</v>
      </c>
      <c r="BI71" s="121"/>
      <c r="BJ71" s="123">
        <f>BJ69+BJ70</f>
        <v>1.36</v>
      </c>
      <c r="BK71" s="95"/>
      <c r="BL71" s="122">
        <f>BL69+BL70</f>
        <v>-0.06</v>
      </c>
      <c r="BM71" s="95"/>
      <c r="BN71" s="123">
        <f>BN69+BN70</f>
        <v>1.31</v>
      </c>
      <c r="BO71" s="95"/>
      <c r="BP71" s="94">
        <f>BP69+BP70</f>
        <v>0.17</v>
      </c>
      <c r="BQ71" s="4"/>
      <c r="BR71" s="122">
        <f>BR69+BR70</f>
        <v>-0.2</v>
      </c>
      <c r="BS71" s="95"/>
      <c r="BT71" s="123">
        <f>BT69+BT70</f>
        <v>-0.04</v>
      </c>
      <c r="BU71" s="4"/>
      <c r="BV71" s="122">
        <f>BV69+BV70</f>
        <v>-1.07</v>
      </c>
      <c r="BW71" s="95"/>
      <c r="BX71" s="123">
        <f>BX69+BX70</f>
        <v>-1.1000000000000001</v>
      </c>
      <c r="BY71" s="4"/>
      <c r="BZ71" s="122">
        <f>BZ69+BZ70</f>
        <v>-0.15</v>
      </c>
      <c r="CA71" s="95"/>
      <c r="CB71" s="123">
        <f>CB69+CB70</f>
        <v>-1.26</v>
      </c>
      <c r="CC71" s="95"/>
      <c r="CD71" s="94">
        <f>CD69+CD70</f>
        <v>1.35</v>
      </c>
      <c r="CE71" s="4"/>
      <c r="CF71" s="122">
        <f>CF69+CF70</f>
        <v>0.21</v>
      </c>
      <c r="CG71" s="95"/>
      <c r="CH71" s="123">
        <f>CH69+CH70</f>
        <v>1.56</v>
      </c>
      <c r="CI71" s="4"/>
      <c r="CJ71" s="122">
        <f>CJ69+CJ70</f>
        <v>0.47</v>
      </c>
      <c r="CK71" s="95"/>
      <c r="CL71" s="123">
        <f>CL69+CL70</f>
        <v>2.0299999999999998</v>
      </c>
      <c r="CM71" s="4"/>
      <c r="CN71" s="122">
        <f>CN69+CN70</f>
        <v>-0.01</v>
      </c>
      <c r="CO71" s="95"/>
      <c r="CP71" s="123">
        <f>CP69+CP70</f>
        <v>2.02</v>
      </c>
      <c r="CQ71" s="95"/>
      <c r="CR71" s="94">
        <f>CR69+CR70</f>
        <v>7.0000000000000007E-2</v>
      </c>
      <c r="CS71" s="4"/>
      <c r="CT71" s="122">
        <f>CT69+CT70</f>
        <v>0.25</v>
      </c>
      <c r="CU71" s="95"/>
      <c r="CV71" s="123">
        <f>CV69+CV70</f>
        <v>0.33</v>
      </c>
      <c r="CW71" s="4"/>
      <c r="CX71" s="122">
        <f>CX69+CX70</f>
        <v>0.12</v>
      </c>
      <c r="CY71" s="95"/>
      <c r="CZ71" s="123">
        <f>CZ69+CZ70</f>
        <v>0.44</v>
      </c>
      <c r="DA71" s="4"/>
      <c r="DB71" s="122">
        <f>DB69+DB70</f>
        <v>-0.05</v>
      </c>
      <c r="DC71" s="95"/>
      <c r="DD71" s="123">
        <f>DD69+DD70</f>
        <v>0.39</v>
      </c>
      <c r="DE71" s="95"/>
      <c r="DF71" s="94">
        <f>DF69+DF70</f>
        <v>0.34</v>
      </c>
    </row>
    <row r="72" spans="2:110">
      <c r="B72" s="61"/>
      <c r="C72" s="35"/>
      <c r="D72" s="35"/>
      <c r="E72" s="35"/>
      <c r="F72" s="124"/>
      <c r="G72" s="125"/>
      <c r="H72" s="124"/>
      <c r="I72" s="3"/>
      <c r="J72" s="26"/>
      <c r="K72" s="3"/>
      <c r="L72" s="27"/>
      <c r="M72" s="4"/>
      <c r="N72" s="28"/>
      <c r="O72" s="4"/>
      <c r="P72" s="29"/>
      <c r="Q72" s="4"/>
      <c r="R72" s="28"/>
      <c r="S72" s="4"/>
      <c r="T72" s="29"/>
      <c r="U72" s="4"/>
      <c r="V72" s="28"/>
      <c r="W72" s="4"/>
      <c r="X72" s="48"/>
      <c r="Y72" s="46"/>
      <c r="Z72" s="27"/>
      <c r="AA72" s="4"/>
      <c r="AB72" s="28"/>
      <c r="AC72" s="4"/>
      <c r="AD72" s="29"/>
      <c r="AE72" s="4"/>
      <c r="AF72" s="28"/>
      <c r="AG72" s="4"/>
      <c r="AH72" s="29"/>
      <c r="AI72" s="4"/>
      <c r="AJ72" s="28"/>
      <c r="AK72" s="4"/>
      <c r="AL72" s="29"/>
      <c r="AM72" s="4"/>
      <c r="AN72" s="27"/>
      <c r="AO72" s="4"/>
      <c r="AP72" s="28"/>
      <c r="AQ72" s="4"/>
      <c r="AR72" s="29"/>
      <c r="AS72" s="4"/>
      <c r="AT72" s="28"/>
      <c r="AU72" s="4"/>
      <c r="AV72" s="29"/>
      <c r="AW72" s="4"/>
      <c r="AX72" s="28"/>
      <c r="AY72" s="4"/>
      <c r="AZ72" s="29"/>
      <c r="BA72" s="4"/>
      <c r="BB72" s="27"/>
      <c r="BC72" s="4"/>
      <c r="BD72" s="28"/>
      <c r="BE72" s="4"/>
      <c r="BF72" s="29"/>
      <c r="BG72" s="4"/>
      <c r="BH72" s="28"/>
      <c r="BI72" s="4"/>
      <c r="BJ72" s="29"/>
      <c r="BK72" s="4"/>
      <c r="BL72" s="28"/>
      <c r="BM72" s="4"/>
      <c r="BN72" s="29"/>
      <c r="BO72" s="4"/>
      <c r="BP72" s="27"/>
      <c r="BQ72" s="4"/>
      <c r="BR72" s="33"/>
      <c r="BS72" s="4"/>
      <c r="BT72" s="29"/>
      <c r="BU72" s="4"/>
      <c r="BV72" s="33"/>
      <c r="BW72" s="4"/>
      <c r="BX72" s="29"/>
      <c r="BY72" s="4"/>
      <c r="BZ72" s="33"/>
      <c r="CA72" s="4"/>
      <c r="CB72" s="29"/>
      <c r="CC72" s="4"/>
      <c r="CD72" s="27"/>
      <c r="CE72" s="4"/>
      <c r="CF72" s="33"/>
      <c r="CG72" s="4"/>
      <c r="CH72" s="29"/>
      <c r="CI72" s="4"/>
      <c r="CJ72" s="33"/>
      <c r="CK72" s="4"/>
      <c r="CL72" s="29"/>
      <c r="CM72" s="4"/>
      <c r="CN72" s="33"/>
      <c r="CO72" s="4"/>
      <c r="CP72" s="29"/>
      <c r="CQ72" s="4"/>
      <c r="CR72" s="27"/>
      <c r="CS72" s="4"/>
      <c r="CT72" s="33"/>
      <c r="CU72" s="4"/>
      <c r="CV72" s="29"/>
      <c r="CW72" s="4"/>
      <c r="CX72" s="33"/>
      <c r="CY72" s="4"/>
      <c r="CZ72" s="29"/>
      <c r="DA72" s="4"/>
      <c r="DB72" s="33"/>
      <c r="DC72" s="4"/>
      <c r="DD72" s="29"/>
      <c r="DE72" s="4"/>
      <c r="DF72" s="27"/>
    </row>
    <row r="73" spans="2:110">
      <c r="B73" s="1" t="s">
        <v>63</v>
      </c>
      <c r="C73" s="23"/>
      <c r="D73" s="23"/>
      <c r="E73" s="23"/>
      <c r="F73" s="126">
        <v>124142</v>
      </c>
      <c r="G73" s="111"/>
      <c r="H73" s="126">
        <v>121348</v>
      </c>
      <c r="I73" s="111"/>
      <c r="J73" s="43">
        <v>114572</v>
      </c>
      <c r="K73" s="44"/>
      <c r="L73" s="45">
        <v>111203</v>
      </c>
      <c r="M73" s="46"/>
      <c r="N73" s="47">
        <v>110878</v>
      </c>
      <c r="O73" s="46"/>
      <c r="P73" s="48">
        <v>111015</v>
      </c>
      <c r="Q73" s="46"/>
      <c r="R73" s="47">
        <v>110300</v>
      </c>
      <c r="S73" s="46"/>
      <c r="T73" s="48">
        <v>110746</v>
      </c>
      <c r="U73" s="46"/>
      <c r="V73" s="47">
        <v>109804</v>
      </c>
      <c r="W73" s="46"/>
      <c r="X73" s="48">
        <v>110489</v>
      </c>
      <c r="Y73" s="46"/>
      <c r="Z73" s="45">
        <v>109715</v>
      </c>
      <c r="AA73" s="46"/>
      <c r="AB73" s="47">
        <v>109133</v>
      </c>
      <c r="AC73" s="46"/>
      <c r="AD73" s="48">
        <v>109385</v>
      </c>
      <c r="AE73" s="46"/>
      <c r="AF73" s="47">
        <v>108732</v>
      </c>
      <c r="AG73" s="46"/>
      <c r="AH73" s="48">
        <v>109194</v>
      </c>
      <c r="AI73" s="4"/>
      <c r="AJ73" s="47">
        <v>108492</v>
      </c>
      <c r="AK73" s="46"/>
      <c r="AL73" s="48">
        <v>109098</v>
      </c>
      <c r="AM73" s="4"/>
      <c r="AN73" s="49">
        <v>109098</v>
      </c>
      <c r="AO73" s="4"/>
      <c r="AP73" s="33">
        <v>109022</v>
      </c>
      <c r="AQ73" s="46"/>
      <c r="AR73" s="48">
        <v>108964</v>
      </c>
      <c r="AS73" s="46"/>
      <c r="AT73" s="33">
        <v>109246</v>
      </c>
      <c r="AU73" s="46"/>
      <c r="AV73" s="48">
        <v>109018</v>
      </c>
      <c r="AW73" s="4"/>
      <c r="AX73" s="33">
        <v>108481</v>
      </c>
      <c r="AY73" s="46"/>
      <c r="AZ73" s="48">
        <v>108937</v>
      </c>
      <c r="BA73" s="4"/>
      <c r="BB73" s="49">
        <v>108693</v>
      </c>
      <c r="BC73" s="4"/>
      <c r="BD73" s="33">
        <v>108913</v>
      </c>
      <c r="BE73" s="46"/>
      <c r="BF73" s="50">
        <v>108827</v>
      </c>
      <c r="BG73" s="4"/>
      <c r="BH73" s="33">
        <v>108571</v>
      </c>
      <c r="BI73" s="46"/>
      <c r="BJ73" s="50">
        <v>108993</v>
      </c>
      <c r="BK73" s="4"/>
      <c r="BL73" s="33">
        <v>108742</v>
      </c>
      <c r="BM73" s="46"/>
      <c r="BN73" s="50">
        <v>109132</v>
      </c>
      <c r="BO73" s="4"/>
      <c r="BP73" s="49">
        <v>109672</v>
      </c>
      <c r="BQ73" s="4"/>
      <c r="BR73" s="33">
        <v>108719</v>
      </c>
      <c r="BS73" s="46"/>
      <c r="BT73" s="50">
        <v>108853</v>
      </c>
      <c r="BU73" s="4"/>
      <c r="BV73" s="33">
        <v>108252</v>
      </c>
      <c r="BW73" s="46"/>
      <c r="BX73" s="50">
        <v>108650</v>
      </c>
      <c r="BY73" s="4"/>
      <c r="BZ73" s="33">
        <v>107995</v>
      </c>
      <c r="CA73" s="46"/>
      <c r="CB73" s="50">
        <v>108485</v>
      </c>
      <c r="CC73" s="4"/>
      <c r="CD73" s="49">
        <v>108946</v>
      </c>
      <c r="CE73" s="4"/>
      <c r="CF73" s="33">
        <v>109785</v>
      </c>
      <c r="CG73" s="46"/>
      <c r="CH73" s="50">
        <v>109380</v>
      </c>
      <c r="CI73" s="4"/>
      <c r="CJ73" s="33">
        <v>110214</v>
      </c>
      <c r="CK73" s="46"/>
      <c r="CL73" s="50">
        <v>109737</v>
      </c>
      <c r="CM73" s="4"/>
      <c r="CN73" s="33">
        <v>109067</v>
      </c>
      <c r="CO73" s="46"/>
      <c r="CP73" s="50">
        <v>109910</v>
      </c>
      <c r="CQ73" s="4"/>
      <c r="CR73" s="49">
        <v>110209</v>
      </c>
      <c r="CS73" s="4"/>
      <c r="CT73" s="33">
        <v>110903</v>
      </c>
      <c r="CU73" s="46"/>
      <c r="CV73" s="50">
        <v>110660</v>
      </c>
      <c r="CW73" s="4"/>
      <c r="CX73" s="33">
        <v>111346</v>
      </c>
      <c r="CY73" s="46"/>
      <c r="CZ73" s="50">
        <v>110888</v>
      </c>
      <c r="DA73" s="4"/>
      <c r="DB73" s="33">
        <v>110233</v>
      </c>
      <c r="DC73" s="46"/>
      <c r="DD73" s="50">
        <v>111029</v>
      </c>
      <c r="DE73" s="4"/>
      <c r="DF73" s="49">
        <v>111679</v>
      </c>
    </row>
    <row r="74" spans="2:110">
      <c r="B74" s="1" t="s">
        <v>64</v>
      </c>
      <c r="C74" s="35"/>
      <c r="D74" s="35"/>
      <c r="E74" s="35"/>
      <c r="F74" s="92"/>
      <c r="G74" s="93"/>
      <c r="H74" s="94"/>
      <c r="I74" s="95"/>
      <c r="J74" s="94"/>
      <c r="K74" s="95"/>
      <c r="L74" s="127"/>
      <c r="M74" s="101"/>
      <c r="N74" s="128"/>
      <c r="O74" s="101"/>
      <c r="P74" s="100"/>
      <c r="Q74" s="101"/>
      <c r="R74" s="128"/>
      <c r="S74" s="101"/>
      <c r="T74" s="100"/>
      <c r="U74" s="101"/>
      <c r="V74" s="128"/>
      <c r="W74" s="101"/>
      <c r="X74" s="100"/>
      <c r="Y74" s="101"/>
      <c r="Z74" s="127"/>
      <c r="AA74" s="101"/>
      <c r="AB74" s="128"/>
      <c r="AC74" s="101"/>
      <c r="AD74" s="100"/>
      <c r="AE74" s="101"/>
      <c r="AF74" s="128"/>
      <c r="AG74" s="101"/>
      <c r="AH74" s="100"/>
      <c r="AI74" s="4"/>
      <c r="AJ74" s="128"/>
      <c r="AK74" s="101"/>
      <c r="AL74" s="100"/>
      <c r="AM74" s="4"/>
      <c r="AN74" s="127"/>
      <c r="AO74" s="4"/>
      <c r="AP74" s="128"/>
      <c r="AQ74" s="101"/>
      <c r="AR74" s="100"/>
      <c r="AS74" s="101"/>
      <c r="AT74" s="128"/>
      <c r="AU74" s="101"/>
      <c r="AV74" s="100"/>
      <c r="AW74" s="4"/>
      <c r="AX74" s="128"/>
      <c r="AY74" s="101"/>
      <c r="AZ74" s="100"/>
      <c r="BA74" s="4"/>
      <c r="BB74" s="127"/>
      <c r="BC74" s="4"/>
      <c r="BD74" s="128"/>
      <c r="BE74" s="101"/>
      <c r="BF74" s="100"/>
      <c r="BG74" s="4"/>
      <c r="BH74" s="128"/>
      <c r="BI74" s="101"/>
      <c r="BJ74" s="100"/>
      <c r="BK74" s="4"/>
      <c r="BL74" s="128"/>
      <c r="BM74" s="101"/>
      <c r="BN74" s="100"/>
      <c r="BO74" s="4"/>
      <c r="BP74" s="127"/>
      <c r="BQ74" s="4"/>
      <c r="BR74" s="33"/>
      <c r="BS74" s="101"/>
      <c r="BT74" s="100"/>
      <c r="BU74" s="4"/>
      <c r="BV74" s="33"/>
      <c r="BW74" s="101"/>
      <c r="BX74" s="100"/>
      <c r="BY74" s="4"/>
      <c r="BZ74" s="33"/>
      <c r="CA74" s="101"/>
      <c r="CB74" s="100"/>
      <c r="CC74" s="4"/>
      <c r="CD74" s="127"/>
      <c r="CE74" s="4"/>
      <c r="CF74" s="33"/>
      <c r="CG74" s="101"/>
      <c r="CH74" s="100"/>
      <c r="CI74" s="4"/>
      <c r="CJ74" s="33"/>
      <c r="CK74" s="101"/>
      <c r="CL74" s="100"/>
      <c r="CM74" s="4"/>
      <c r="CN74" s="33"/>
      <c r="CO74" s="101"/>
      <c r="CP74" s="100"/>
      <c r="CQ74" s="4"/>
      <c r="CR74" s="127"/>
      <c r="CS74" s="4"/>
      <c r="CT74" s="33"/>
      <c r="CU74" s="101"/>
      <c r="CV74" s="100"/>
      <c r="CW74" s="4"/>
      <c r="CX74" s="33"/>
      <c r="CY74" s="101"/>
      <c r="CZ74" s="100"/>
      <c r="DA74" s="4"/>
      <c r="DB74" s="33"/>
      <c r="DC74" s="101"/>
      <c r="DD74" s="100"/>
      <c r="DE74" s="4"/>
      <c r="DF74" s="127"/>
    </row>
    <row r="75" spans="2:110">
      <c r="B75" s="1"/>
      <c r="C75" s="35" t="s">
        <v>65</v>
      </c>
      <c r="D75" s="35"/>
      <c r="E75" s="35"/>
      <c r="F75" s="92"/>
      <c r="G75" s="93"/>
      <c r="H75" s="92"/>
      <c r="I75" s="3"/>
      <c r="J75" s="26"/>
      <c r="K75" s="3"/>
      <c r="L75" s="27"/>
      <c r="M75" s="4"/>
      <c r="N75" s="28"/>
      <c r="O75" s="4"/>
      <c r="P75" s="29"/>
      <c r="Q75" s="4"/>
      <c r="R75" s="28"/>
      <c r="S75" s="4"/>
      <c r="T75" s="29"/>
      <c r="U75" s="4"/>
      <c r="V75" s="28"/>
      <c r="W75" s="4"/>
      <c r="X75" s="48"/>
      <c r="Y75" s="46"/>
      <c r="Z75" s="27"/>
      <c r="AA75" s="4"/>
      <c r="AB75" s="28"/>
      <c r="AC75" s="4"/>
      <c r="AD75" s="29"/>
      <c r="AE75" s="4"/>
      <c r="AF75" s="28"/>
      <c r="AG75" s="4"/>
      <c r="AH75" s="29"/>
      <c r="AI75" s="4"/>
      <c r="AJ75" s="28"/>
      <c r="AK75" s="4"/>
      <c r="AL75" s="29"/>
      <c r="AM75" s="4"/>
      <c r="AN75" s="27"/>
      <c r="AO75" s="4"/>
      <c r="AP75" s="28"/>
      <c r="AQ75" s="4"/>
      <c r="AR75" s="29"/>
      <c r="AS75" s="4"/>
      <c r="AT75" s="28"/>
      <c r="AU75" s="4"/>
      <c r="AV75" s="29"/>
      <c r="AW75" s="4"/>
      <c r="AX75" s="28"/>
      <c r="AY75" s="4"/>
      <c r="AZ75" s="29"/>
      <c r="BA75" s="4"/>
      <c r="BB75" s="27"/>
      <c r="BC75" s="4"/>
      <c r="BD75" s="28"/>
      <c r="BE75" s="4"/>
      <c r="BF75" s="29"/>
      <c r="BG75" s="4"/>
      <c r="BH75" s="28"/>
      <c r="BI75" s="4"/>
      <c r="BJ75" s="29"/>
      <c r="BK75" s="4"/>
      <c r="BL75" s="28"/>
      <c r="BM75" s="4"/>
      <c r="BN75" s="29"/>
      <c r="BO75" s="4"/>
      <c r="BP75" s="27"/>
      <c r="BQ75" s="4"/>
      <c r="BR75" s="33"/>
      <c r="BS75" s="4"/>
      <c r="BT75" s="29"/>
      <c r="BU75" s="4"/>
      <c r="BV75" s="33"/>
      <c r="BW75" s="4"/>
      <c r="BX75" s="29"/>
      <c r="BY75" s="4"/>
      <c r="BZ75" s="33"/>
      <c r="CA75" s="4"/>
      <c r="CB75" s="29"/>
      <c r="CC75" s="4"/>
      <c r="CD75" s="27"/>
      <c r="CE75" s="4"/>
      <c r="CF75" s="33"/>
      <c r="CG75" s="4"/>
      <c r="CH75" s="29"/>
      <c r="CI75" s="4"/>
      <c r="CJ75" s="33"/>
      <c r="CK75" s="4"/>
      <c r="CL75" s="29"/>
      <c r="CM75" s="4"/>
      <c r="CN75" s="33"/>
      <c r="CO75" s="4"/>
      <c r="CP75" s="29"/>
      <c r="CQ75" s="4"/>
      <c r="CR75" s="27"/>
      <c r="CS75" s="4"/>
      <c r="CT75" s="33"/>
      <c r="CU75" s="4"/>
      <c r="CV75" s="29"/>
      <c r="CW75" s="4"/>
      <c r="CX75" s="33"/>
      <c r="CY75" s="4"/>
      <c r="CZ75" s="29"/>
      <c r="DA75" s="4"/>
      <c r="DB75" s="33"/>
      <c r="DC75" s="4"/>
      <c r="DD75" s="29"/>
      <c r="DE75" s="4"/>
      <c r="DF75" s="27"/>
    </row>
    <row r="76" spans="2:110">
      <c r="B76" s="61"/>
      <c r="C76" s="35"/>
      <c r="D76" s="35" t="s">
        <v>60</v>
      </c>
      <c r="E76" s="35"/>
      <c r="F76" s="94">
        <v>2.74</v>
      </c>
      <c r="G76" s="95"/>
      <c r="H76" s="94">
        <v>0.75</v>
      </c>
      <c r="I76" s="129"/>
      <c r="J76" s="130">
        <v>1.67</v>
      </c>
      <c r="K76" s="129"/>
      <c r="L76" s="130">
        <v>0.44</v>
      </c>
      <c r="M76" s="129"/>
      <c r="N76" s="131">
        <v>0.37</v>
      </c>
      <c r="O76" s="129"/>
      <c r="P76" s="132">
        <v>0.81</v>
      </c>
      <c r="Q76" s="129"/>
      <c r="R76" s="131">
        <v>0.37</v>
      </c>
      <c r="S76" s="129"/>
      <c r="T76" s="132">
        <v>1.19</v>
      </c>
      <c r="U76" s="129"/>
      <c r="V76" s="131">
        <v>0.12</v>
      </c>
      <c r="W76" s="129"/>
      <c r="X76" s="132">
        <v>1.31</v>
      </c>
      <c r="Y76" s="129"/>
      <c r="Z76" s="130">
        <v>0.39</v>
      </c>
      <c r="AA76" s="133"/>
      <c r="AB76" s="131">
        <v>0.84</v>
      </c>
      <c r="AC76" s="133"/>
      <c r="AD76" s="132">
        <v>1.23</v>
      </c>
      <c r="AE76" s="133"/>
      <c r="AF76" s="131">
        <v>0.65</v>
      </c>
      <c r="AG76" s="133"/>
      <c r="AH76" s="132">
        <v>1.89</v>
      </c>
      <c r="AI76" s="4"/>
      <c r="AJ76" s="131">
        <v>-0.06</v>
      </c>
      <c r="AK76" s="133"/>
      <c r="AL76" s="132">
        <v>1.83</v>
      </c>
      <c r="AM76" s="4"/>
      <c r="AN76" s="130">
        <v>0.48</v>
      </c>
      <c r="AO76" s="4"/>
      <c r="AP76" s="131">
        <v>0.39</v>
      </c>
      <c r="AQ76" s="133"/>
      <c r="AR76" s="132">
        <v>0.86</v>
      </c>
      <c r="AS76" s="133"/>
      <c r="AT76" s="131">
        <v>0.26</v>
      </c>
      <c r="AU76" s="133"/>
      <c r="AV76" s="132">
        <v>1.1299999999999999</v>
      </c>
      <c r="AW76" s="4"/>
      <c r="AX76" s="131">
        <v>-0.39</v>
      </c>
      <c r="AY76" s="133"/>
      <c r="AZ76" s="132">
        <v>0.75</v>
      </c>
      <c r="BA76" s="4"/>
      <c r="BB76" s="130">
        <v>0.01</v>
      </c>
      <c r="BC76" s="4"/>
      <c r="BD76" s="131">
        <v>1.42</v>
      </c>
      <c r="BE76" s="133"/>
      <c r="BF76" s="132">
        <v>1.44</v>
      </c>
      <c r="BG76" s="4"/>
      <c r="BH76" s="131">
        <v>-0.09</v>
      </c>
      <c r="BI76" s="133"/>
      <c r="BJ76" s="132">
        <v>1.35</v>
      </c>
      <c r="BK76" s="4"/>
      <c r="BL76" s="131">
        <v>-0.06</v>
      </c>
      <c r="BM76" s="133"/>
      <c r="BN76" s="132">
        <v>1.29</v>
      </c>
      <c r="BO76" s="4"/>
      <c r="BP76" s="130">
        <v>0.16</v>
      </c>
      <c r="BQ76" s="4"/>
      <c r="BR76" s="98">
        <v>-0.2</v>
      </c>
      <c r="BS76" s="133"/>
      <c r="BT76" s="132">
        <v>-0.04</v>
      </c>
      <c r="BU76" s="4"/>
      <c r="BV76" s="98">
        <v>-1.07</v>
      </c>
      <c r="BW76" s="133"/>
      <c r="BX76" s="132">
        <v>-1.1000000000000001</v>
      </c>
      <c r="BY76" s="4"/>
      <c r="BZ76" s="98">
        <v>-0.15</v>
      </c>
      <c r="CA76" s="133"/>
      <c r="CB76" s="132">
        <v>-1.26</v>
      </c>
      <c r="CC76" s="4"/>
      <c r="CD76" s="130">
        <v>1.33</v>
      </c>
      <c r="CE76" s="4"/>
      <c r="CF76" s="98">
        <v>0.21</v>
      </c>
      <c r="CG76" s="133"/>
      <c r="CH76" s="132">
        <v>1.53</v>
      </c>
      <c r="CI76" s="4"/>
      <c r="CJ76" s="98">
        <v>0.46</v>
      </c>
      <c r="CK76" s="133"/>
      <c r="CL76" s="132">
        <v>1.99</v>
      </c>
      <c r="CM76" s="4"/>
      <c r="CN76" s="98">
        <v>-0.01</v>
      </c>
      <c r="CO76" s="133"/>
      <c r="CP76" s="132">
        <v>1.98</v>
      </c>
      <c r="CQ76" s="4"/>
      <c r="CR76" s="130">
        <v>7.0000000000000007E-2</v>
      </c>
      <c r="CS76" s="4"/>
      <c r="CT76" s="98">
        <v>0.25</v>
      </c>
      <c r="CU76" s="133"/>
      <c r="CV76" s="132">
        <v>0.32</v>
      </c>
      <c r="CW76" s="4"/>
      <c r="CX76" s="98">
        <v>0.11</v>
      </c>
      <c r="CY76" s="133"/>
      <c r="CZ76" s="132">
        <v>0.44</v>
      </c>
      <c r="DA76" s="4"/>
      <c r="DB76" s="98">
        <v>-0.05</v>
      </c>
      <c r="DC76" s="133"/>
      <c r="DD76" s="132">
        <v>0.39</v>
      </c>
      <c r="DE76" s="4"/>
      <c r="DF76" s="130">
        <v>0.33</v>
      </c>
    </row>
    <row r="77" spans="2:110">
      <c r="B77" s="61"/>
      <c r="C77" s="35" t="s">
        <v>61</v>
      </c>
      <c r="D77" s="35"/>
      <c r="E77" s="35"/>
      <c r="F77" s="108">
        <v>0.34</v>
      </c>
      <c r="G77" s="109"/>
      <c r="H77" s="110">
        <v>0</v>
      </c>
      <c r="I77" s="111"/>
      <c r="J77" s="110">
        <v>0</v>
      </c>
      <c r="K77" s="111"/>
      <c r="L77" s="112">
        <v>0</v>
      </c>
      <c r="M77" s="113"/>
      <c r="N77" s="114">
        <v>0</v>
      </c>
      <c r="O77" s="111"/>
      <c r="P77" s="115">
        <v>0</v>
      </c>
      <c r="Q77" s="111"/>
      <c r="R77" s="114">
        <v>0</v>
      </c>
      <c r="S77" s="111"/>
      <c r="T77" s="115">
        <v>0</v>
      </c>
      <c r="U77" s="111"/>
      <c r="V77" s="114">
        <v>0</v>
      </c>
      <c r="W77" s="111"/>
      <c r="X77" s="115">
        <v>0</v>
      </c>
      <c r="Y77" s="44"/>
      <c r="Z77" s="112">
        <v>0</v>
      </c>
      <c r="AA77" s="113"/>
      <c r="AB77" s="116">
        <v>0</v>
      </c>
      <c r="AC77" s="113"/>
      <c r="AD77" s="117">
        <v>0</v>
      </c>
      <c r="AE77" s="113"/>
      <c r="AF77" s="116">
        <v>0</v>
      </c>
      <c r="AG77" s="113"/>
      <c r="AH77" s="117">
        <v>0</v>
      </c>
      <c r="AI77" s="4"/>
      <c r="AJ77" s="116">
        <v>0</v>
      </c>
      <c r="AK77" s="113"/>
      <c r="AL77" s="117">
        <v>0</v>
      </c>
      <c r="AM77" s="4"/>
      <c r="AN77" s="118">
        <v>0</v>
      </c>
      <c r="AO77" s="4"/>
      <c r="AP77" s="119">
        <v>0</v>
      </c>
      <c r="AQ77" s="113"/>
      <c r="AR77" s="117">
        <v>0</v>
      </c>
      <c r="AS77" s="113"/>
      <c r="AT77" s="119">
        <v>0</v>
      </c>
      <c r="AU77" s="113"/>
      <c r="AV77" s="117">
        <v>0</v>
      </c>
      <c r="AW77" s="4"/>
      <c r="AX77" s="116">
        <v>0</v>
      </c>
      <c r="AY77" s="113"/>
      <c r="AZ77" s="117">
        <v>0</v>
      </c>
      <c r="BA77" s="4"/>
      <c r="BB77" s="118">
        <v>0</v>
      </c>
      <c r="BC77" s="4"/>
      <c r="BD77" s="119">
        <v>0</v>
      </c>
      <c r="BE77" s="113"/>
      <c r="BF77" s="120">
        <v>0</v>
      </c>
      <c r="BG77" s="4"/>
      <c r="BH77" s="119">
        <v>0</v>
      </c>
      <c r="BI77" s="113"/>
      <c r="BJ77" s="120">
        <v>0</v>
      </c>
      <c r="BK77" s="4"/>
      <c r="BL77" s="116">
        <v>0</v>
      </c>
      <c r="BM77" s="113"/>
      <c r="BN77" s="120">
        <v>0</v>
      </c>
      <c r="BO77" s="4"/>
      <c r="BP77" s="118">
        <v>0</v>
      </c>
      <c r="BQ77" s="4"/>
      <c r="BR77" s="119">
        <v>0</v>
      </c>
      <c r="BS77" s="113"/>
      <c r="BT77" s="120">
        <v>0</v>
      </c>
      <c r="BU77" s="4"/>
      <c r="BV77" s="119">
        <v>0</v>
      </c>
      <c r="BW77" s="113"/>
      <c r="BX77" s="120">
        <v>0</v>
      </c>
      <c r="BY77" s="4"/>
      <c r="BZ77" s="119">
        <v>0</v>
      </c>
      <c r="CA77" s="113"/>
      <c r="CB77" s="120">
        <v>0</v>
      </c>
      <c r="CC77" s="4"/>
      <c r="CD77" s="118">
        <v>0</v>
      </c>
      <c r="CE77" s="4"/>
      <c r="CF77" s="119">
        <v>0</v>
      </c>
      <c r="CG77" s="113"/>
      <c r="CH77" s="120">
        <v>0</v>
      </c>
      <c r="CI77" s="4"/>
      <c r="CJ77" s="119">
        <v>0</v>
      </c>
      <c r="CK77" s="113"/>
      <c r="CL77" s="120">
        <v>0</v>
      </c>
      <c r="CM77" s="4"/>
      <c r="CN77" s="119">
        <v>0</v>
      </c>
      <c r="CO77" s="113"/>
      <c r="CP77" s="120">
        <v>0</v>
      </c>
      <c r="CQ77" s="4"/>
      <c r="CR77" s="118">
        <v>0</v>
      </c>
      <c r="CS77" s="4"/>
      <c r="CT77" s="119">
        <v>0</v>
      </c>
      <c r="CU77" s="113"/>
      <c r="CV77" s="120">
        <v>0</v>
      </c>
      <c r="CW77" s="4"/>
      <c r="CX77" s="119">
        <v>0</v>
      </c>
      <c r="CY77" s="113"/>
      <c r="CZ77" s="120">
        <v>0</v>
      </c>
      <c r="DA77" s="4"/>
      <c r="DB77" s="119">
        <v>0</v>
      </c>
      <c r="DC77" s="113"/>
      <c r="DD77" s="120">
        <v>0</v>
      </c>
      <c r="DE77" s="4"/>
      <c r="DF77" s="118">
        <v>0</v>
      </c>
    </row>
    <row r="78" spans="2:110">
      <c r="B78" s="61"/>
      <c r="C78" s="35" t="s">
        <v>62</v>
      </c>
      <c r="D78" s="35"/>
      <c r="E78" s="35"/>
      <c r="F78" s="94">
        <f>F76+F77</f>
        <v>3.08</v>
      </c>
      <c r="G78" s="95"/>
      <c r="H78" s="94">
        <f>H76+H77</f>
        <v>0.75</v>
      </c>
      <c r="I78" s="95"/>
      <c r="J78" s="94">
        <f>J76+J77</f>
        <v>1.67</v>
      </c>
      <c r="K78" s="95"/>
      <c r="L78" s="94">
        <f>L76+L77</f>
        <v>0.44</v>
      </c>
      <c r="M78" s="121"/>
      <c r="N78" s="122">
        <f>N76+N77</f>
        <v>0.37</v>
      </c>
      <c r="O78" s="95"/>
      <c r="P78" s="123">
        <f>P76+P77</f>
        <v>0.81</v>
      </c>
      <c r="Q78" s="95"/>
      <c r="R78" s="122">
        <f>R76+R77</f>
        <v>0.37</v>
      </c>
      <c r="S78" s="95"/>
      <c r="T78" s="123">
        <f>T76+T77</f>
        <v>1.19</v>
      </c>
      <c r="U78" s="95"/>
      <c r="V78" s="122">
        <f>V76+V77</f>
        <v>0.12</v>
      </c>
      <c r="W78" s="95"/>
      <c r="X78" s="123">
        <f>X76+X77</f>
        <v>1.31</v>
      </c>
      <c r="Y78" s="95"/>
      <c r="Z78" s="94">
        <f>Z76+Z77</f>
        <v>0.39</v>
      </c>
      <c r="AA78" s="95"/>
      <c r="AB78" s="122">
        <f>AB76+AB77</f>
        <v>0.84</v>
      </c>
      <c r="AC78" s="121"/>
      <c r="AD78" s="123">
        <f>AD76+AD77</f>
        <v>1.23</v>
      </c>
      <c r="AE78" s="95"/>
      <c r="AF78" s="122">
        <f>AF76+AF77</f>
        <v>0.65</v>
      </c>
      <c r="AG78" s="95"/>
      <c r="AH78" s="123">
        <f>AH76+AH77</f>
        <v>1.89</v>
      </c>
      <c r="AI78" s="95"/>
      <c r="AJ78" s="122">
        <f>AJ76+AJ77</f>
        <v>-0.06</v>
      </c>
      <c r="AK78" s="121"/>
      <c r="AL78" s="123">
        <f>AL76+AL77</f>
        <v>1.83</v>
      </c>
      <c r="AM78" s="95"/>
      <c r="AN78" s="94">
        <f>AN76+AN77</f>
        <v>0.48</v>
      </c>
      <c r="AO78" s="95"/>
      <c r="AP78" s="122">
        <f>AP76+AP77</f>
        <v>0.39</v>
      </c>
      <c r="AQ78" s="95"/>
      <c r="AR78" s="123">
        <f>AR76+AR77</f>
        <v>0.86</v>
      </c>
      <c r="AS78" s="121"/>
      <c r="AT78" s="122">
        <f>AT76+AT77</f>
        <v>0.26</v>
      </c>
      <c r="AU78" s="95"/>
      <c r="AV78" s="123">
        <f>AV76+AV77</f>
        <v>1.1299999999999999</v>
      </c>
      <c r="AW78" s="95"/>
      <c r="AX78" s="122">
        <f>AX76+AX77</f>
        <v>-0.39</v>
      </c>
      <c r="AY78" s="95"/>
      <c r="AZ78" s="123">
        <f>AZ76+AZ77</f>
        <v>0.75</v>
      </c>
      <c r="BA78" s="4"/>
      <c r="BB78" s="94">
        <f>BB76+BB77</f>
        <v>0.01</v>
      </c>
      <c r="BC78" s="95"/>
      <c r="BD78" s="122">
        <f>BD76+BD77</f>
        <v>1.42</v>
      </c>
      <c r="BE78" s="95"/>
      <c r="BF78" s="123">
        <f>BF76+BF77</f>
        <v>1.44</v>
      </c>
      <c r="BG78" s="95"/>
      <c r="BH78" s="122">
        <f>BH76+BH77</f>
        <v>-0.09</v>
      </c>
      <c r="BI78" s="121"/>
      <c r="BJ78" s="123">
        <f>BJ76+BJ77</f>
        <v>1.35</v>
      </c>
      <c r="BK78" s="95"/>
      <c r="BL78" s="122">
        <f>BL76+BL77</f>
        <v>-0.06</v>
      </c>
      <c r="BM78" s="95"/>
      <c r="BN78" s="123">
        <f>BN76+BN77</f>
        <v>1.29</v>
      </c>
      <c r="BO78" s="95"/>
      <c r="BP78" s="94">
        <f>BP76+BP77</f>
        <v>0.16</v>
      </c>
      <c r="BQ78" s="4"/>
      <c r="BR78" s="122">
        <f>BR76+BR77</f>
        <v>-0.2</v>
      </c>
      <c r="BS78" s="95"/>
      <c r="BT78" s="123">
        <f>BT76+BT77</f>
        <v>-0.04</v>
      </c>
      <c r="BU78" s="4"/>
      <c r="BV78" s="122">
        <f>BV76+BV77</f>
        <v>-1.07</v>
      </c>
      <c r="BW78" s="95"/>
      <c r="BX78" s="123">
        <f>BX76+BX77</f>
        <v>-1.1000000000000001</v>
      </c>
      <c r="BY78" s="4"/>
      <c r="BZ78" s="122">
        <f>BZ76+BZ77</f>
        <v>-0.15</v>
      </c>
      <c r="CA78" s="95"/>
      <c r="CB78" s="123">
        <f>CB76+CB77</f>
        <v>-1.26</v>
      </c>
      <c r="CC78" s="95"/>
      <c r="CD78" s="94">
        <f>CD76+CD77</f>
        <v>1.33</v>
      </c>
      <c r="CE78" s="4"/>
      <c r="CF78" s="122">
        <f>CF76+CF77</f>
        <v>0.21</v>
      </c>
      <c r="CG78" s="95"/>
      <c r="CH78" s="123">
        <f>CH76+CH77</f>
        <v>1.53</v>
      </c>
      <c r="CI78" s="4"/>
      <c r="CJ78" s="122">
        <f>CJ76+CJ77</f>
        <v>0.46</v>
      </c>
      <c r="CK78" s="95"/>
      <c r="CL78" s="123">
        <f>CL76+CL77</f>
        <v>1.99</v>
      </c>
      <c r="CM78" s="4"/>
      <c r="CN78" s="122">
        <f>CN76+CN77</f>
        <v>-0.01</v>
      </c>
      <c r="CO78" s="95"/>
      <c r="CP78" s="123">
        <f>CP76+CP77</f>
        <v>1.98</v>
      </c>
      <c r="CQ78" s="95"/>
      <c r="CR78" s="94">
        <f>CR76+CR77</f>
        <v>7.0000000000000007E-2</v>
      </c>
      <c r="CS78" s="4"/>
      <c r="CT78" s="122">
        <f>CT76+CT77</f>
        <v>0.25</v>
      </c>
      <c r="CU78" s="95"/>
      <c r="CV78" s="123">
        <f>CV76+CV77</f>
        <v>0.32</v>
      </c>
      <c r="CW78" s="4"/>
      <c r="CX78" s="122">
        <f>CX76+CX77</f>
        <v>0.11</v>
      </c>
      <c r="CY78" s="95"/>
      <c r="CZ78" s="123">
        <f>CZ76+CZ77</f>
        <v>0.44</v>
      </c>
      <c r="DA78" s="4"/>
      <c r="DB78" s="122">
        <f>DB76+DB77</f>
        <v>-0.05</v>
      </c>
      <c r="DC78" s="95"/>
      <c r="DD78" s="123">
        <f>DD76+DD77</f>
        <v>0.39</v>
      </c>
      <c r="DE78" s="95"/>
      <c r="DF78" s="94">
        <f>DF76+DF77</f>
        <v>0.33</v>
      </c>
    </row>
    <row r="79" spans="2:110">
      <c r="B79" s="4"/>
      <c r="C79" s="35"/>
      <c r="D79" s="35"/>
      <c r="E79" s="35"/>
      <c r="F79" s="134"/>
      <c r="G79" s="135"/>
      <c r="H79" s="134"/>
      <c r="I79" s="3"/>
      <c r="J79" s="136"/>
      <c r="K79" s="3"/>
      <c r="L79" s="137"/>
      <c r="M79" s="138"/>
      <c r="N79" s="139"/>
      <c r="O79" s="140"/>
      <c r="P79" s="141"/>
      <c r="Q79" s="4"/>
      <c r="R79" s="139"/>
      <c r="S79" s="140"/>
      <c r="T79" s="141"/>
      <c r="U79" s="4"/>
      <c r="V79" s="139"/>
      <c r="W79" s="140"/>
      <c r="X79" s="79"/>
      <c r="Y79" s="46"/>
      <c r="Z79" s="137"/>
      <c r="AA79" s="138"/>
      <c r="AB79" s="139"/>
      <c r="AC79" s="140"/>
      <c r="AD79" s="141"/>
      <c r="AE79" s="4"/>
      <c r="AF79" s="139"/>
      <c r="AG79" s="140"/>
      <c r="AH79" s="141"/>
      <c r="AI79" s="4"/>
      <c r="AJ79" s="139"/>
      <c r="AK79" s="140"/>
      <c r="AL79" s="141"/>
      <c r="AM79" s="4"/>
      <c r="AN79" s="137"/>
      <c r="AO79" s="4"/>
      <c r="AP79" s="142"/>
      <c r="AQ79" s="140"/>
      <c r="AR79" s="141"/>
      <c r="AS79" s="4"/>
      <c r="AT79" s="142"/>
      <c r="AU79" s="140"/>
      <c r="AV79" s="141"/>
      <c r="AW79" s="4"/>
      <c r="AX79" s="139"/>
      <c r="AY79" s="140"/>
      <c r="AZ79" s="141"/>
      <c r="BA79" s="4"/>
      <c r="BB79" s="143"/>
      <c r="BC79" s="4"/>
      <c r="BD79" s="139"/>
      <c r="BE79" s="140"/>
      <c r="BF79" s="141"/>
      <c r="BG79" s="4"/>
      <c r="BH79" s="139"/>
      <c r="BI79" s="140"/>
      <c r="BJ79" s="141"/>
      <c r="BK79" s="4"/>
      <c r="BL79" s="139"/>
      <c r="BM79" s="140"/>
      <c r="BN79" s="141"/>
      <c r="BO79" s="4"/>
      <c r="BP79" s="143"/>
      <c r="BQ79" s="4"/>
      <c r="BR79" s="144"/>
      <c r="BS79" s="140"/>
      <c r="BT79" s="141"/>
      <c r="BU79" s="4"/>
      <c r="BV79" s="144"/>
      <c r="BW79" s="140"/>
      <c r="BX79" s="141"/>
      <c r="BY79" s="4"/>
      <c r="BZ79" s="144"/>
      <c r="CA79" s="140"/>
      <c r="CB79" s="141"/>
      <c r="CC79" s="4"/>
      <c r="CD79" s="143"/>
      <c r="CE79" s="4"/>
      <c r="CF79" s="144"/>
      <c r="CG79" s="140"/>
      <c r="CH79" s="141"/>
      <c r="CI79" s="4"/>
      <c r="CJ79" s="144"/>
      <c r="CK79" s="140"/>
      <c r="CL79" s="141"/>
      <c r="CM79" s="4"/>
      <c r="CN79" s="144"/>
      <c r="CO79" s="140"/>
      <c r="CP79" s="141"/>
      <c r="CQ79" s="4"/>
      <c r="CR79" s="143"/>
      <c r="CS79" s="4"/>
      <c r="CT79" s="144"/>
      <c r="CU79" s="140"/>
      <c r="CV79" s="141"/>
      <c r="CW79" s="4"/>
      <c r="CX79" s="144"/>
      <c r="CY79" s="140"/>
      <c r="CZ79" s="141"/>
      <c r="DA79" s="4"/>
      <c r="DB79" s="144"/>
      <c r="DC79" s="140"/>
      <c r="DD79" s="141"/>
      <c r="DE79" s="4"/>
      <c r="DF79" s="143"/>
    </row>
    <row r="80" spans="2:110">
      <c r="B80" s="4"/>
      <c r="C80" s="4"/>
      <c r="D80" s="4"/>
      <c r="E80" s="4"/>
      <c r="F80" s="135"/>
      <c r="G80" s="135"/>
      <c r="H80" s="135"/>
      <c r="I80" s="3"/>
      <c r="J80" s="3"/>
      <c r="K80" s="3"/>
      <c r="L80" s="138"/>
      <c r="M80" s="138"/>
      <c r="N80" s="4"/>
      <c r="O80" s="4"/>
      <c r="P80" s="4"/>
      <c r="Q80" s="4"/>
      <c r="R80" s="4"/>
      <c r="S80" s="4"/>
      <c r="T80" s="4"/>
      <c r="U80" s="4"/>
      <c r="V80" s="4"/>
      <c r="W80" s="4"/>
      <c r="X80" s="46"/>
      <c r="Y80" s="46"/>
      <c r="Z80" s="138"/>
      <c r="AA80" s="138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138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5"/>
      <c r="BS80" s="4"/>
      <c r="BT80" s="4"/>
      <c r="BU80" s="4"/>
      <c r="BV80" s="5"/>
      <c r="BW80" s="4"/>
      <c r="BX80" s="4"/>
      <c r="BY80" s="4"/>
      <c r="BZ80" s="5"/>
      <c r="CA80" s="4"/>
      <c r="CB80" s="4"/>
      <c r="CC80" s="4"/>
      <c r="CD80" s="4"/>
      <c r="CE80" s="4"/>
      <c r="CF80" s="5"/>
      <c r="CG80" s="4"/>
      <c r="CH80" s="4"/>
      <c r="CI80" s="4"/>
      <c r="CJ80" s="5"/>
      <c r="CK80" s="4"/>
      <c r="CL80" s="4"/>
      <c r="CM80" s="4"/>
      <c r="CN80" s="5"/>
      <c r="CO80" s="4"/>
      <c r="CP80" s="4"/>
      <c r="CQ80" s="4"/>
      <c r="CR80" s="4"/>
      <c r="CS80" s="4"/>
      <c r="CT80" s="5"/>
      <c r="CU80" s="4"/>
      <c r="CV80" s="4"/>
      <c r="CW80" s="4"/>
      <c r="CX80" s="5"/>
      <c r="CY80" s="4"/>
      <c r="CZ80" s="4"/>
      <c r="DA80" s="4"/>
      <c r="DB80" s="5"/>
      <c r="DC80" s="4"/>
      <c r="DD80" s="4"/>
      <c r="DE80" s="4"/>
      <c r="DF80" s="4"/>
    </row>
    <row r="81" spans="2:110">
      <c r="B81" s="4"/>
      <c r="C81" s="4"/>
      <c r="D81" s="4"/>
      <c r="E81" s="4"/>
      <c r="F81" s="135"/>
      <c r="G81" s="135"/>
      <c r="H81" s="135"/>
      <c r="I81" s="3"/>
      <c r="J81" s="3"/>
      <c r="K81" s="3"/>
      <c r="L81" s="138"/>
      <c r="M81" s="138"/>
      <c r="N81" s="4"/>
      <c r="O81" s="4"/>
      <c r="P81" s="4"/>
      <c r="Q81" s="4"/>
      <c r="R81" s="4"/>
      <c r="S81" s="4"/>
      <c r="T81" s="4"/>
      <c r="U81" s="4"/>
      <c r="V81" s="4"/>
      <c r="W81" s="4"/>
      <c r="X81" s="46"/>
      <c r="Y81" s="46"/>
      <c r="Z81" s="138"/>
      <c r="AA81" s="138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138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5"/>
      <c r="BS81" s="4"/>
      <c r="BT81" s="4"/>
      <c r="BU81" s="4"/>
      <c r="BV81" s="5"/>
      <c r="BW81" s="4"/>
      <c r="BX81" s="4"/>
      <c r="BY81" s="4"/>
      <c r="BZ81" s="5"/>
      <c r="CA81" s="4"/>
      <c r="CB81" s="4"/>
      <c r="CC81" s="4"/>
      <c r="CD81" s="4"/>
      <c r="CE81" s="4"/>
      <c r="CF81" s="5"/>
      <c r="CG81" s="4"/>
      <c r="CH81" s="4"/>
      <c r="CI81" s="4"/>
      <c r="CJ81" s="5"/>
      <c r="CK81" s="4"/>
      <c r="CL81" s="4"/>
      <c r="CM81" s="4"/>
      <c r="CN81" s="5"/>
      <c r="CO81" s="4"/>
      <c r="CP81" s="4"/>
      <c r="CQ81" s="4"/>
      <c r="CR81" s="4"/>
      <c r="CS81" s="4"/>
      <c r="CT81" s="5"/>
      <c r="CU81" s="4"/>
      <c r="CV81" s="4"/>
      <c r="CW81" s="4"/>
      <c r="CX81" s="5"/>
      <c r="CY81" s="4"/>
      <c r="CZ81" s="4"/>
      <c r="DA81" s="4"/>
      <c r="DB81" s="5"/>
      <c r="DC81" s="4"/>
      <c r="DD81" s="4"/>
      <c r="DE81" s="4"/>
      <c r="DF81" s="4"/>
    </row>
    <row r="82" spans="2:110">
      <c r="B82" s="4"/>
      <c r="C82" s="35"/>
      <c r="D82" s="35"/>
      <c r="E82" s="35"/>
      <c r="F82" s="135"/>
      <c r="G82" s="135"/>
      <c r="H82" s="135"/>
      <c r="I82" s="3"/>
      <c r="J82" s="3"/>
      <c r="K82" s="3"/>
      <c r="L82" s="138"/>
      <c r="M82" s="138"/>
      <c r="N82" s="4"/>
      <c r="O82" s="4"/>
      <c r="P82" s="4"/>
      <c r="Q82" s="4"/>
      <c r="R82" s="4"/>
      <c r="S82" s="4"/>
      <c r="T82" s="4"/>
      <c r="U82" s="4"/>
      <c r="V82" s="4"/>
      <c r="W82" s="4"/>
      <c r="X82" s="46"/>
      <c r="Y82" s="46"/>
      <c r="Z82" s="138"/>
      <c r="AA82" s="138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138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138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5"/>
      <c r="BS82" s="4"/>
      <c r="BT82" s="4"/>
      <c r="BU82" s="4"/>
      <c r="BV82" s="5"/>
      <c r="BW82" s="4"/>
      <c r="BX82" s="4"/>
      <c r="BY82" s="4"/>
      <c r="BZ82" s="5"/>
      <c r="CA82" s="4"/>
      <c r="CB82" s="4"/>
      <c r="CC82" s="4"/>
      <c r="CD82" s="4"/>
      <c r="CE82" s="4"/>
      <c r="CF82" s="5"/>
      <c r="CG82" s="4"/>
      <c r="CH82" s="4"/>
      <c r="CI82" s="4"/>
      <c r="CJ82" s="5"/>
      <c r="CK82" s="4"/>
      <c r="CL82" s="4"/>
      <c r="CM82" s="4"/>
      <c r="CN82" s="5"/>
      <c r="CO82" s="4"/>
      <c r="CP82" s="4"/>
      <c r="CQ82" s="4"/>
      <c r="CR82" s="4"/>
      <c r="CS82" s="4"/>
      <c r="CT82" s="5"/>
      <c r="CU82" s="4"/>
      <c r="CV82" s="4"/>
      <c r="CW82" s="4"/>
      <c r="CX82" s="5"/>
      <c r="CY82" s="4"/>
      <c r="CZ82" s="4"/>
      <c r="DA82" s="4"/>
      <c r="DB82" s="5"/>
      <c r="DC82" s="4"/>
      <c r="DD82" s="4"/>
      <c r="DE82" s="4"/>
      <c r="DF82" s="4"/>
    </row>
    <row r="83" spans="2:110">
      <c r="B83" s="145" t="s">
        <v>66</v>
      </c>
      <c r="C83" s="146"/>
      <c r="D83" s="146"/>
      <c r="E83" s="146"/>
      <c r="F83" s="147"/>
      <c r="G83" s="147"/>
      <c r="H83" s="147"/>
      <c r="I83" s="148"/>
      <c r="J83" s="148"/>
      <c r="K83" s="148"/>
      <c r="L83" s="145"/>
      <c r="M83" s="145"/>
      <c r="N83" s="145"/>
      <c r="O83" s="145"/>
      <c r="P83" s="145"/>
      <c r="Q83" s="145"/>
      <c r="R83" s="145"/>
      <c r="S83" s="145"/>
      <c r="T83" s="145"/>
      <c r="U83" s="145"/>
      <c r="V83" s="145"/>
      <c r="W83" s="145"/>
      <c r="X83" s="149"/>
      <c r="Y83" s="149"/>
      <c r="Z83" s="145"/>
      <c r="AA83" s="145"/>
      <c r="AB83" s="145"/>
      <c r="AC83" s="145"/>
      <c r="AD83" s="145"/>
      <c r="AE83" s="145"/>
      <c r="AF83" s="145"/>
      <c r="AG83" s="145"/>
      <c r="AH83" s="145"/>
      <c r="AI83" s="145"/>
      <c r="AJ83" s="145"/>
      <c r="AK83" s="145"/>
      <c r="AL83" s="145"/>
      <c r="AM83" s="145"/>
      <c r="AN83" s="145"/>
      <c r="AO83" s="145"/>
      <c r="AP83" s="145"/>
      <c r="AQ83" s="145"/>
      <c r="AR83" s="145"/>
      <c r="AS83" s="145"/>
      <c r="AT83" s="145"/>
      <c r="AU83" s="145"/>
      <c r="AV83" s="145"/>
      <c r="AW83" s="145"/>
      <c r="AX83" s="145"/>
      <c r="AY83" s="145"/>
      <c r="AZ83" s="145"/>
      <c r="BA83" s="145"/>
      <c r="BB83" s="145"/>
      <c r="BC83" s="145"/>
      <c r="BD83" s="145"/>
      <c r="BE83" s="145"/>
      <c r="BF83" s="145"/>
      <c r="BG83" s="145"/>
      <c r="BH83" s="145"/>
      <c r="BI83" s="145"/>
      <c r="BJ83" s="145"/>
      <c r="BK83" s="145"/>
      <c r="BL83" s="145"/>
      <c r="BM83" s="145"/>
      <c r="BN83" s="145"/>
      <c r="BO83" s="145"/>
      <c r="BP83" s="4"/>
      <c r="BQ83" s="4"/>
      <c r="BR83" s="5"/>
      <c r="BS83" s="4"/>
      <c r="BT83" s="4"/>
      <c r="BU83" s="4"/>
      <c r="BV83" s="5"/>
      <c r="BW83" s="4"/>
      <c r="BX83" s="4"/>
      <c r="BY83" s="4"/>
      <c r="BZ83" s="5"/>
      <c r="CA83" s="4"/>
      <c r="CB83" s="4"/>
      <c r="CC83" s="145"/>
      <c r="CD83" s="4"/>
      <c r="CE83" s="4"/>
      <c r="CF83" s="5"/>
      <c r="CG83" s="4"/>
      <c r="CH83" s="4"/>
      <c r="CI83" s="4"/>
      <c r="CJ83" s="5"/>
      <c r="CK83" s="4"/>
      <c r="CL83" s="4"/>
      <c r="CM83" s="4"/>
      <c r="CN83" s="5"/>
      <c r="CO83" s="4"/>
      <c r="CP83" s="4"/>
      <c r="CQ83" s="145"/>
      <c r="CR83" s="4"/>
      <c r="CS83" s="4"/>
      <c r="CT83" s="5"/>
      <c r="CU83" s="4"/>
      <c r="CV83" s="4"/>
      <c r="CW83" s="4"/>
      <c r="CX83" s="5"/>
      <c r="CY83" s="4"/>
      <c r="CZ83" s="4"/>
      <c r="DA83" s="4"/>
      <c r="DB83" s="5"/>
      <c r="DC83" s="4"/>
      <c r="DD83" s="4"/>
      <c r="DE83" s="145"/>
      <c r="DF83" s="4"/>
    </row>
    <row r="84" spans="2:110">
      <c r="B84" s="150"/>
      <c r="C84" s="146" t="s">
        <v>67</v>
      </c>
      <c r="D84" s="146"/>
      <c r="E84" s="146"/>
      <c r="F84" s="147"/>
      <c r="G84" s="147"/>
      <c r="H84" s="147"/>
      <c r="I84" s="148"/>
      <c r="J84" s="148"/>
      <c r="K84" s="148"/>
      <c r="L84" s="145"/>
      <c r="M84" s="145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9"/>
      <c r="Y84" s="149"/>
      <c r="Z84" s="145"/>
      <c r="AA84" s="145"/>
      <c r="AB84" s="145"/>
      <c r="AC84" s="145"/>
      <c r="AD84" s="145"/>
      <c r="AE84" s="145"/>
      <c r="AF84" s="145"/>
      <c r="AG84" s="145"/>
      <c r="AH84" s="145"/>
      <c r="AI84" s="145"/>
      <c r="AJ84" s="145"/>
      <c r="AK84" s="145"/>
      <c r="AL84" s="145"/>
      <c r="AM84" s="145"/>
      <c r="AN84" s="145"/>
      <c r="AO84" s="145"/>
      <c r="AP84" s="145"/>
      <c r="AQ84" s="145"/>
      <c r="AR84" s="145"/>
      <c r="AS84" s="145"/>
      <c r="AT84" s="145"/>
      <c r="AU84" s="145"/>
      <c r="AV84" s="145"/>
      <c r="AW84" s="145"/>
      <c r="AX84" s="145"/>
      <c r="AY84" s="145"/>
      <c r="AZ84" s="145"/>
      <c r="BA84" s="145"/>
      <c r="BB84" s="145"/>
      <c r="BC84" s="145"/>
      <c r="BD84" s="145"/>
      <c r="BE84" s="145"/>
      <c r="BF84" s="145"/>
      <c r="BG84" s="145"/>
      <c r="BH84" s="145"/>
      <c r="BI84" s="145"/>
      <c r="BJ84" s="145"/>
      <c r="BK84" s="145"/>
      <c r="BL84" s="145"/>
      <c r="BM84" s="145"/>
      <c r="BN84" s="145"/>
      <c r="BO84" s="145"/>
      <c r="BP84" s="4"/>
      <c r="BQ84" s="4"/>
      <c r="BR84" s="5"/>
      <c r="BS84" s="4"/>
      <c r="BT84" s="4"/>
      <c r="BU84" s="4"/>
      <c r="BV84" s="5"/>
      <c r="BW84" s="4"/>
      <c r="BX84" s="4"/>
      <c r="BY84" s="4"/>
      <c r="BZ84" s="5"/>
      <c r="CA84" s="4"/>
      <c r="CB84" s="4"/>
      <c r="CC84" s="145"/>
      <c r="CD84" s="4"/>
      <c r="CE84" s="4"/>
      <c r="CF84" s="5"/>
      <c r="CG84" s="4"/>
      <c r="CH84" s="4"/>
      <c r="CI84" s="4"/>
      <c r="CJ84" s="5"/>
      <c r="CK84" s="4"/>
      <c r="CL84" s="4"/>
      <c r="CM84" s="4"/>
      <c r="CN84" s="5"/>
      <c r="CO84" s="4"/>
      <c r="CP84" s="4"/>
      <c r="CQ84" s="145"/>
      <c r="CR84" s="4"/>
      <c r="CS84" s="4"/>
      <c r="CT84" s="5"/>
      <c r="CU84" s="4"/>
      <c r="CV84" s="4"/>
      <c r="CW84" s="4"/>
      <c r="CX84" s="5"/>
      <c r="CY84" s="4"/>
      <c r="CZ84" s="4"/>
      <c r="DA84" s="4"/>
      <c r="DB84" s="5"/>
      <c r="DC84" s="4"/>
      <c r="DD84" s="4"/>
      <c r="DE84" s="145"/>
      <c r="DF84" s="4"/>
    </row>
    <row r="85" spans="2:110">
      <c r="B85" s="145"/>
      <c r="C85" s="150" t="s">
        <v>68</v>
      </c>
      <c r="D85" s="150"/>
      <c r="E85" s="150"/>
      <c r="F85" s="147"/>
      <c r="G85" s="147"/>
      <c r="H85" s="147"/>
      <c r="I85" s="148"/>
      <c r="J85" s="148"/>
      <c r="K85" s="148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9"/>
      <c r="Y85" s="149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5"/>
      <c r="AP85" s="145"/>
      <c r="AQ85" s="145"/>
      <c r="AR85" s="145"/>
      <c r="AS85" s="145"/>
      <c r="AT85" s="145"/>
      <c r="AU85" s="145"/>
      <c r="AV85" s="145"/>
      <c r="AW85" s="145"/>
      <c r="AX85" s="145"/>
      <c r="AY85" s="145"/>
      <c r="AZ85" s="145"/>
      <c r="BA85" s="145"/>
      <c r="BB85" s="145"/>
      <c r="BC85" s="145"/>
      <c r="BD85" s="145"/>
      <c r="BE85" s="145"/>
      <c r="BF85" s="145"/>
      <c r="BG85" s="145"/>
      <c r="BH85" s="145"/>
      <c r="BI85" s="145"/>
      <c r="BJ85" s="145"/>
      <c r="BK85" s="145"/>
      <c r="BL85" s="145"/>
      <c r="BM85" s="145"/>
      <c r="BN85" s="145"/>
      <c r="BO85" s="145"/>
      <c r="BP85" s="4"/>
      <c r="BQ85" s="4"/>
      <c r="BR85" s="5"/>
      <c r="BS85" s="4"/>
      <c r="BT85" s="4"/>
      <c r="BU85" s="4"/>
      <c r="BV85" s="5"/>
      <c r="BW85" s="4"/>
      <c r="BX85" s="4"/>
      <c r="BY85" s="4"/>
      <c r="BZ85" s="5"/>
      <c r="CA85" s="4"/>
      <c r="CB85" s="4"/>
      <c r="CC85" s="145"/>
      <c r="CD85" s="4"/>
      <c r="CE85" s="4"/>
      <c r="CF85" s="5"/>
      <c r="CG85" s="4"/>
      <c r="CH85" s="4"/>
      <c r="CI85" s="4"/>
      <c r="CJ85" s="5"/>
      <c r="CK85" s="4"/>
      <c r="CL85" s="4"/>
      <c r="CM85" s="4"/>
      <c r="CN85" s="5"/>
      <c r="CO85" s="4"/>
      <c r="CP85" s="4"/>
      <c r="CQ85" s="145"/>
      <c r="CR85" s="4"/>
      <c r="CS85" s="4"/>
      <c r="CT85" s="5"/>
      <c r="CU85" s="4"/>
      <c r="CV85" s="4"/>
      <c r="CW85" s="4"/>
      <c r="CX85" s="5"/>
      <c r="CY85" s="4"/>
      <c r="CZ85" s="4"/>
      <c r="DA85" s="4"/>
      <c r="DB85" s="5"/>
      <c r="DC85" s="4"/>
      <c r="DD85" s="4"/>
      <c r="DE85" s="145"/>
      <c r="DF85" s="4"/>
    </row>
    <row r="86" spans="2:110">
      <c r="B86" s="25"/>
      <c r="C86" s="150" t="s">
        <v>69</v>
      </c>
      <c r="D86" s="25"/>
      <c r="E86" s="25"/>
      <c r="F86" s="135"/>
      <c r="G86" s="135"/>
      <c r="H86" s="135"/>
      <c r="I86" s="3"/>
      <c r="J86" s="3"/>
      <c r="K86" s="3"/>
      <c r="L86" s="138"/>
      <c r="M86" s="138"/>
      <c r="N86" s="4"/>
      <c r="O86" s="4"/>
      <c r="P86" s="4"/>
      <c r="Q86" s="4"/>
      <c r="R86" s="4"/>
      <c r="S86" s="4"/>
      <c r="T86" s="4"/>
      <c r="U86" s="4"/>
      <c r="V86" s="4"/>
      <c r="W86" s="4"/>
      <c r="X86" s="46"/>
      <c r="Y86" s="46"/>
      <c r="Z86" s="138"/>
      <c r="AA86" s="138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138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138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5"/>
      <c r="BS86" s="4"/>
      <c r="BT86" s="4"/>
      <c r="BU86" s="4"/>
      <c r="BV86" s="5"/>
      <c r="BW86" s="4"/>
      <c r="BX86" s="4"/>
      <c r="BY86" s="4"/>
      <c r="BZ86" s="5"/>
      <c r="CA86" s="4"/>
      <c r="CB86" s="4"/>
      <c r="CC86" s="4"/>
      <c r="CD86" s="4"/>
      <c r="CE86" s="4"/>
      <c r="CF86" s="5"/>
      <c r="CG86" s="4"/>
      <c r="CH86" s="4"/>
      <c r="CI86" s="4"/>
      <c r="CJ86" s="5"/>
      <c r="CK86" s="4"/>
      <c r="CL86" s="4"/>
      <c r="CM86" s="4"/>
      <c r="CN86" s="5"/>
      <c r="CO86" s="4"/>
      <c r="CP86" s="4"/>
      <c r="CQ86" s="4"/>
      <c r="CR86" s="4"/>
      <c r="CS86" s="4"/>
      <c r="CT86" s="5"/>
      <c r="CU86" s="4"/>
      <c r="CV86" s="4"/>
      <c r="CW86" s="4"/>
      <c r="CX86" s="5"/>
      <c r="CY86" s="4"/>
      <c r="CZ86" s="4"/>
      <c r="DA86" s="4"/>
      <c r="DB86" s="5"/>
      <c r="DC86" s="4"/>
      <c r="DD86" s="4"/>
      <c r="DE86" s="4"/>
      <c r="DF86" s="4"/>
    </row>
  </sheetData>
  <mergeCells count="10">
    <mergeCell ref="BN6:BN9"/>
    <mergeCell ref="CB6:CB9"/>
    <mergeCell ref="CP6:CP9"/>
    <mergeCell ref="DD6:DD9"/>
    <mergeCell ref="F6:F9"/>
    <mergeCell ref="H6:H9"/>
    <mergeCell ref="J6:J9"/>
    <mergeCell ref="X6:X9"/>
    <mergeCell ref="AL6:AL9"/>
    <mergeCell ref="AZ6:AZ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B2:DF51"/>
  <sheetViews>
    <sheetView workbookViewId="0">
      <pane xSplit="5" ySplit="9" topLeftCell="CW10" activePane="bottomRight" state="frozen"/>
      <selection pane="topRight" activeCell="F1" sqref="F1"/>
      <selection pane="bottomLeft" activeCell="A10" sqref="A10"/>
      <selection pane="bottomRight" activeCell="F10" sqref="F10"/>
    </sheetView>
  </sheetViews>
  <sheetFormatPr defaultRowHeight="12.75"/>
  <cols>
    <col min="1" max="4" width="2.7109375" customWidth="1"/>
    <col min="5" max="5" width="68.140625" customWidth="1"/>
    <col min="6" max="6" width="19.140625" bestFit="1" customWidth="1"/>
    <col min="7" max="7" width="2.5703125" customWidth="1"/>
    <col min="8" max="8" width="19.140625" bestFit="1" customWidth="1"/>
    <col min="9" max="9" width="2.5703125" customWidth="1"/>
    <col min="10" max="10" width="19.140625" bestFit="1" customWidth="1"/>
    <col min="11" max="11" width="2.5703125" customWidth="1"/>
    <col min="12" max="12" width="15.42578125" bestFit="1" customWidth="1"/>
    <col min="13" max="13" width="2.5703125" customWidth="1"/>
    <col min="14" max="14" width="15.42578125" bestFit="1" customWidth="1"/>
    <col min="15" max="15" width="2.5703125" customWidth="1"/>
    <col min="16" max="16" width="13.42578125" bestFit="1" customWidth="1"/>
    <col min="17" max="17" width="2.5703125" customWidth="1"/>
    <col min="18" max="18" width="15.42578125" bestFit="1" customWidth="1"/>
    <col min="19" max="19" width="2.5703125" customWidth="1"/>
    <col min="20" max="20" width="14.140625" bestFit="1" customWidth="1"/>
    <col min="21" max="21" width="2.5703125" customWidth="1"/>
    <col min="22" max="22" width="15.42578125" bestFit="1" customWidth="1"/>
    <col min="23" max="23" width="2.5703125" customWidth="1"/>
    <col min="24" max="24" width="19.140625" bestFit="1" customWidth="1"/>
    <col min="25" max="25" width="2.5703125" customWidth="1"/>
    <col min="26" max="26" width="15.42578125" bestFit="1" customWidth="1"/>
    <col min="27" max="27" width="2.5703125" customWidth="1"/>
    <col min="28" max="28" width="15.42578125" bestFit="1" customWidth="1"/>
    <col min="29" max="29" width="2.5703125" customWidth="1"/>
    <col min="30" max="30" width="13.42578125" bestFit="1" customWidth="1"/>
    <col min="31" max="31" width="2.5703125" customWidth="1"/>
    <col min="32" max="32" width="15.42578125" bestFit="1" customWidth="1"/>
    <col min="33" max="33" width="2.5703125" customWidth="1"/>
    <col min="34" max="34" width="14.140625" bestFit="1" customWidth="1"/>
    <col min="35" max="35" width="2.5703125" customWidth="1"/>
    <col min="36" max="36" width="15.42578125" bestFit="1" customWidth="1"/>
    <col min="37" max="37" width="2.5703125" customWidth="1"/>
    <col min="38" max="38" width="19.140625" bestFit="1" customWidth="1"/>
    <col min="39" max="39" width="2.5703125" customWidth="1"/>
    <col min="40" max="40" width="15.42578125" bestFit="1" customWidth="1"/>
    <col min="41" max="41" width="2.5703125" customWidth="1"/>
    <col min="42" max="42" width="15.42578125" bestFit="1" customWidth="1"/>
    <col min="43" max="43" width="2.5703125" customWidth="1"/>
    <col min="44" max="44" width="13.42578125" bestFit="1" customWidth="1"/>
    <col min="45" max="45" width="2.5703125" customWidth="1"/>
    <col min="46" max="46" width="15.42578125" bestFit="1" customWidth="1"/>
    <col min="47" max="47" width="2.5703125" customWidth="1"/>
    <col min="48" max="48" width="14.140625" bestFit="1" customWidth="1"/>
    <col min="49" max="49" width="2.5703125" customWidth="1"/>
    <col min="50" max="50" width="15.42578125" bestFit="1" customWidth="1"/>
    <col min="51" max="51" width="2.5703125" customWidth="1"/>
    <col min="52" max="52" width="19.140625" bestFit="1" customWidth="1"/>
    <col min="53" max="53" width="2.5703125" customWidth="1"/>
    <col min="54" max="54" width="15.42578125" bestFit="1" customWidth="1"/>
    <col min="55" max="55" width="2.5703125" customWidth="1"/>
    <col min="56" max="56" width="15.42578125" bestFit="1" customWidth="1"/>
    <col min="57" max="57" width="2.5703125" customWidth="1"/>
    <col min="58" max="58" width="13.42578125" bestFit="1" customWidth="1"/>
    <col min="59" max="59" width="2.5703125" customWidth="1"/>
    <col min="60" max="60" width="15.42578125" bestFit="1" customWidth="1"/>
    <col min="61" max="61" width="2.5703125" customWidth="1"/>
    <col min="62" max="62" width="14.140625" bestFit="1" customWidth="1"/>
    <col min="63" max="63" width="2.5703125" customWidth="1"/>
    <col min="64" max="64" width="15.42578125" bestFit="1" customWidth="1"/>
    <col min="65" max="65" width="2.5703125" customWidth="1"/>
    <col min="66" max="66" width="19.140625" bestFit="1" customWidth="1"/>
    <col min="67" max="67" width="2.5703125" customWidth="1"/>
    <col min="68" max="68" width="15.42578125" bestFit="1" customWidth="1"/>
    <col min="69" max="69" width="2.5703125" customWidth="1"/>
    <col min="70" max="70" width="15.42578125" bestFit="1" customWidth="1"/>
    <col min="71" max="71" width="2.5703125" customWidth="1"/>
    <col min="72" max="72" width="13.42578125" bestFit="1" customWidth="1"/>
    <col min="73" max="73" width="2.5703125" customWidth="1"/>
    <col min="74" max="74" width="15.42578125" bestFit="1" customWidth="1"/>
    <col min="75" max="75" width="2.5703125" customWidth="1"/>
    <col min="76" max="76" width="14.140625" bestFit="1" customWidth="1"/>
    <col min="77" max="77" width="2.5703125" customWidth="1"/>
    <col min="78" max="78" width="15.42578125" bestFit="1" customWidth="1"/>
    <col min="79" max="79" width="2.5703125" customWidth="1"/>
    <col min="80" max="80" width="19.140625" bestFit="1" customWidth="1"/>
    <col min="81" max="81" width="2.5703125" customWidth="1"/>
    <col min="82" max="82" width="15.42578125" bestFit="1" customWidth="1"/>
    <col min="83" max="83" width="2.5703125" customWidth="1"/>
    <col min="84" max="84" width="15.42578125" bestFit="1" customWidth="1"/>
    <col min="85" max="85" width="2.5703125" customWidth="1"/>
    <col min="86" max="86" width="13.42578125" bestFit="1" customWidth="1"/>
    <col min="87" max="87" width="2.5703125" customWidth="1"/>
    <col min="88" max="88" width="15.42578125" bestFit="1" customWidth="1"/>
    <col min="89" max="89" width="2.5703125" customWidth="1"/>
    <col min="90" max="90" width="14.140625" bestFit="1" customWidth="1"/>
    <col min="91" max="91" width="2.5703125" customWidth="1"/>
    <col min="92" max="92" width="15.42578125" bestFit="1" customWidth="1"/>
    <col min="93" max="93" width="2.5703125" customWidth="1"/>
    <col min="94" max="94" width="19.140625" bestFit="1" customWidth="1"/>
    <col min="95" max="95" width="2.5703125" customWidth="1"/>
    <col min="96" max="96" width="15.42578125" bestFit="1" customWidth="1"/>
    <col min="97" max="97" width="2.5703125" customWidth="1"/>
    <col min="98" max="98" width="15.42578125" bestFit="1" customWidth="1"/>
    <col min="99" max="99" width="2.5703125" customWidth="1"/>
    <col min="100" max="100" width="13.42578125" bestFit="1" customWidth="1"/>
    <col min="101" max="101" width="2.5703125" customWidth="1"/>
    <col min="102" max="102" width="15.42578125" bestFit="1" customWidth="1"/>
    <col min="103" max="103" width="2.5703125" customWidth="1"/>
    <col min="104" max="104" width="14.140625" bestFit="1" customWidth="1"/>
    <col min="105" max="105" width="2.5703125" customWidth="1"/>
    <col min="106" max="106" width="15.42578125" bestFit="1" customWidth="1"/>
    <col min="107" max="107" width="2.5703125" customWidth="1"/>
    <col min="108" max="108" width="19.140625" bestFit="1" customWidth="1"/>
    <col min="109" max="109" width="2.5703125" customWidth="1"/>
    <col min="110" max="110" width="15.42578125" bestFit="1" customWidth="1"/>
  </cols>
  <sheetData>
    <row r="2" spans="2:110" ht="25.5">
      <c r="B2" s="357" t="s">
        <v>29</v>
      </c>
      <c r="C2" s="151"/>
      <c r="D2" s="151"/>
      <c r="E2" s="151"/>
      <c r="F2" s="152"/>
      <c r="G2" s="152"/>
      <c r="H2" s="152"/>
      <c r="I2" s="152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1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53"/>
      <c r="AS2" s="153"/>
      <c r="AT2" s="153"/>
      <c r="AU2" s="153"/>
      <c r="AV2" s="153"/>
      <c r="AW2" s="153"/>
      <c r="AX2" s="153"/>
      <c r="AY2" s="153"/>
      <c r="AZ2" s="153"/>
      <c r="BA2" s="153"/>
      <c r="BB2" s="153"/>
      <c r="BC2" s="153"/>
      <c r="BD2" s="153"/>
      <c r="BE2" s="153"/>
      <c r="BF2" s="153"/>
      <c r="BG2" s="153"/>
      <c r="BH2" s="153"/>
      <c r="BI2" s="153"/>
      <c r="BJ2" s="153"/>
      <c r="BK2" s="153"/>
      <c r="BL2" s="153"/>
      <c r="BM2" s="153"/>
      <c r="BN2" s="153"/>
      <c r="BO2" s="153"/>
      <c r="BP2" s="153"/>
      <c r="BQ2" s="153"/>
      <c r="BR2" s="153"/>
      <c r="BS2" s="153"/>
      <c r="BT2" s="153"/>
      <c r="BU2" s="153"/>
      <c r="BV2" s="153"/>
      <c r="BW2" s="153"/>
      <c r="BX2" s="153"/>
      <c r="BY2" s="153"/>
      <c r="BZ2" s="153"/>
      <c r="CA2" s="153"/>
      <c r="CB2" s="153"/>
      <c r="CC2" s="153"/>
      <c r="CD2" s="153"/>
      <c r="CE2" s="153"/>
      <c r="CF2" s="153"/>
      <c r="CG2" s="153"/>
      <c r="CH2" s="153"/>
      <c r="CI2" s="153"/>
      <c r="CJ2" s="153"/>
      <c r="CK2" s="153"/>
      <c r="CL2" s="153"/>
      <c r="CM2" s="153"/>
      <c r="CN2" s="153"/>
      <c r="CO2" s="153"/>
      <c r="CP2" s="153"/>
      <c r="CQ2" s="153"/>
      <c r="CR2" s="153"/>
      <c r="CS2" s="153"/>
      <c r="CT2" s="153"/>
      <c r="CU2" s="153"/>
      <c r="CV2" s="153"/>
      <c r="CW2" s="153"/>
      <c r="CX2" s="153"/>
      <c r="CY2" s="153"/>
      <c r="CZ2" s="153"/>
      <c r="DA2" s="153"/>
      <c r="DB2" s="153"/>
      <c r="DC2" s="153"/>
      <c r="DD2" s="153"/>
      <c r="DE2" s="153"/>
      <c r="DF2" s="153"/>
    </row>
    <row r="3" spans="2:110" ht="15.75">
      <c r="B3" s="358" t="s">
        <v>0</v>
      </c>
      <c r="C3" s="151"/>
      <c r="D3" s="151"/>
      <c r="E3" s="151"/>
      <c r="F3" s="152"/>
      <c r="G3" s="152"/>
      <c r="H3" s="152"/>
      <c r="I3" s="152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1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3"/>
      <c r="AT3" s="153"/>
      <c r="AU3" s="153"/>
      <c r="AV3" s="153"/>
      <c r="AW3" s="153"/>
      <c r="AX3" s="153"/>
      <c r="AY3" s="153"/>
      <c r="AZ3" s="153"/>
      <c r="BA3" s="153"/>
      <c r="BB3" s="153"/>
      <c r="BC3" s="153"/>
      <c r="BD3" s="153"/>
      <c r="BE3" s="153"/>
      <c r="BF3" s="153"/>
      <c r="BG3" s="153"/>
      <c r="BH3" s="153"/>
      <c r="BI3" s="153"/>
      <c r="BJ3" s="153"/>
      <c r="BK3" s="153"/>
      <c r="BL3" s="153"/>
      <c r="BM3" s="153"/>
      <c r="BN3" s="153"/>
      <c r="BO3" s="153"/>
      <c r="BP3" s="153"/>
      <c r="BQ3" s="153"/>
      <c r="BR3" s="153"/>
      <c r="BS3" s="153"/>
      <c r="BT3" s="153"/>
      <c r="BU3" s="153"/>
      <c r="BV3" s="153"/>
      <c r="BW3" s="153"/>
      <c r="BX3" s="153"/>
      <c r="BY3" s="153"/>
      <c r="BZ3" s="153"/>
      <c r="CA3" s="153"/>
      <c r="CB3" s="153"/>
      <c r="CC3" s="153"/>
      <c r="CD3" s="153"/>
      <c r="CE3" s="153"/>
      <c r="CF3" s="153"/>
      <c r="CG3" s="153"/>
      <c r="CH3" s="153"/>
      <c r="CI3" s="153"/>
      <c r="CJ3" s="153"/>
      <c r="CK3" s="153"/>
      <c r="CL3" s="153"/>
      <c r="CM3" s="153"/>
      <c r="CN3" s="153"/>
      <c r="CO3" s="153"/>
      <c r="CP3" s="153"/>
      <c r="CQ3" s="153"/>
      <c r="CR3" s="153"/>
      <c r="CS3" s="153"/>
      <c r="CT3" s="153"/>
      <c r="CU3" s="153"/>
      <c r="CV3" s="153"/>
      <c r="CW3" s="153"/>
      <c r="CX3" s="153"/>
      <c r="CY3" s="153"/>
      <c r="CZ3" s="153"/>
      <c r="DA3" s="153"/>
      <c r="DB3" s="153"/>
      <c r="DC3" s="153"/>
      <c r="DD3" s="153"/>
      <c r="DE3" s="153"/>
      <c r="DF3" s="153"/>
    </row>
    <row r="4" spans="2:110">
      <c r="B4" s="152" t="s">
        <v>1</v>
      </c>
      <c r="C4" s="152"/>
      <c r="D4" s="152"/>
      <c r="E4" s="152"/>
      <c r="F4" s="152"/>
      <c r="G4" s="152"/>
      <c r="H4" s="152"/>
      <c r="I4" s="152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2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2"/>
      <c r="AQ4" s="2"/>
      <c r="AR4" s="2"/>
      <c r="AS4" s="2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2"/>
      <c r="BE4" s="2"/>
      <c r="BF4" s="154"/>
      <c r="BG4" s="154"/>
      <c r="BH4" s="145"/>
      <c r="BI4" s="145"/>
      <c r="BJ4" s="154"/>
      <c r="BK4" s="145"/>
      <c r="BL4" s="145"/>
      <c r="BM4" s="145"/>
      <c r="BN4" s="154"/>
      <c r="BO4" s="153"/>
      <c r="BP4" s="153"/>
      <c r="BQ4" s="153"/>
      <c r="BR4" s="2"/>
      <c r="BS4" s="2"/>
      <c r="BT4" s="2"/>
      <c r="BU4" s="153"/>
      <c r="BV4" s="2"/>
      <c r="BW4" s="2"/>
      <c r="BX4" s="2"/>
      <c r="BY4" s="153"/>
      <c r="BZ4" s="2"/>
      <c r="CA4" s="2"/>
      <c r="CB4" s="2"/>
      <c r="CC4" s="153"/>
      <c r="CD4" s="153"/>
      <c r="CE4" s="153"/>
      <c r="CF4" s="2"/>
      <c r="CG4" s="2"/>
      <c r="CH4" s="2"/>
      <c r="CI4" s="153"/>
      <c r="CJ4" s="2"/>
      <c r="CK4" s="2"/>
      <c r="CL4" s="2"/>
      <c r="CM4" s="153"/>
      <c r="CN4" s="2"/>
      <c r="CO4" s="2"/>
      <c r="CP4" s="2"/>
      <c r="CQ4" s="153"/>
      <c r="CR4" s="153"/>
      <c r="CS4" s="153"/>
      <c r="CT4" s="2"/>
      <c r="CU4" s="2"/>
      <c r="CV4" s="2"/>
      <c r="CW4" s="153"/>
      <c r="CX4" s="2"/>
      <c r="CY4" s="2"/>
      <c r="CZ4" s="2"/>
      <c r="DA4" s="153"/>
      <c r="DB4" s="2"/>
      <c r="DC4" s="2"/>
      <c r="DD4" s="2"/>
      <c r="DE4" s="153"/>
      <c r="DF4" s="153"/>
    </row>
    <row r="5" spans="2:110">
      <c r="B5" s="152"/>
      <c r="C5" s="152"/>
      <c r="D5" s="152"/>
      <c r="E5" s="152"/>
      <c r="F5" s="152"/>
      <c r="G5" s="152"/>
      <c r="H5" s="152"/>
      <c r="I5" s="152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53"/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3"/>
      <c r="CJ5" s="153"/>
      <c r="CK5" s="153"/>
      <c r="CL5" s="153"/>
      <c r="CM5" s="153"/>
      <c r="CN5" s="153"/>
      <c r="CO5" s="153"/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53"/>
      <c r="DE5" s="153"/>
      <c r="DF5" s="153"/>
    </row>
    <row r="6" spans="2:110">
      <c r="B6" s="151"/>
      <c r="C6" s="151"/>
      <c r="D6" s="151"/>
      <c r="E6" s="151"/>
      <c r="F6" s="374" t="s">
        <v>2</v>
      </c>
      <c r="G6" s="155"/>
      <c r="H6" s="374" t="s">
        <v>3</v>
      </c>
      <c r="I6" s="156"/>
      <c r="J6" s="374" t="s">
        <v>4</v>
      </c>
      <c r="K6" s="157"/>
      <c r="L6" s="366" t="s">
        <v>5</v>
      </c>
      <c r="M6" s="157"/>
      <c r="N6" s="366" t="s">
        <v>5</v>
      </c>
      <c r="O6" s="158"/>
      <c r="P6" s="369" t="s">
        <v>6</v>
      </c>
      <c r="Q6" s="159"/>
      <c r="R6" s="366" t="s">
        <v>5</v>
      </c>
      <c r="S6" s="158"/>
      <c r="T6" s="366" t="s">
        <v>7</v>
      </c>
      <c r="U6" s="157"/>
      <c r="V6" s="366" t="s">
        <v>5</v>
      </c>
      <c r="W6" s="158"/>
      <c r="X6" s="374" t="s">
        <v>8</v>
      </c>
      <c r="Y6" s="157"/>
      <c r="Z6" s="366" t="s">
        <v>5</v>
      </c>
      <c r="AA6" s="157"/>
      <c r="AB6" s="366" t="s">
        <v>5</v>
      </c>
      <c r="AC6" s="158"/>
      <c r="AD6" s="366" t="s">
        <v>6</v>
      </c>
      <c r="AE6" s="157"/>
      <c r="AF6" s="366" t="s">
        <v>5</v>
      </c>
      <c r="AG6" s="158"/>
      <c r="AH6" s="366" t="s">
        <v>7</v>
      </c>
      <c r="AI6" s="156"/>
      <c r="AJ6" s="366" t="s">
        <v>5</v>
      </c>
      <c r="AK6" s="158"/>
      <c r="AL6" s="374" t="s">
        <v>9</v>
      </c>
      <c r="AM6" s="156"/>
      <c r="AN6" s="366" t="s">
        <v>5</v>
      </c>
      <c r="AO6" s="156"/>
      <c r="AP6" s="366" t="s">
        <v>5</v>
      </c>
      <c r="AQ6" s="158"/>
      <c r="AR6" s="366" t="s">
        <v>6</v>
      </c>
      <c r="AS6" s="157"/>
      <c r="AT6" s="366" t="s">
        <v>5</v>
      </c>
      <c r="AU6" s="158"/>
      <c r="AV6" s="366" t="s">
        <v>7</v>
      </c>
      <c r="AW6" s="156"/>
      <c r="AX6" s="366" t="s">
        <v>5</v>
      </c>
      <c r="AY6" s="158"/>
      <c r="AZ6" s="374" t="s">
        <v>10</v>
      </c>
      <c r="BA6" s="156"/>
      <c r="BB6" s="366" t="s">
        <v>5</v>
      </c>
      <c r="BC6" s="160"/>
      <c r="BD6" s="366" t="s">
        <v>5</v>
      </c>
      <c r="BE6" s="158"/>
      <c r="BF6" s="366" t="s">
        <v>6</v>
      </c>
      <c r="BG6" s="157"/>
      <c r="BH6" s="366" t="s">
        <v>5</v>
      </c>
      <c r="BI6" s="158"/>
      <c r="BJ6" s="366" t="s">
        <v>7</v>
      </c>
      <c r="BK6" s="156"/>
      <c r="BL6" s="366" t="s">
        <v>5</v>
      </c>
      <c r="BM6" s="158"/>
      <c r="BN6" s="374" t="s">
        <v>11</v>
      </c>
      <c r="BO6" s="156"/>
      <c r="BP6" s="366" t="s">
        <v>5</v>
      </c>
      <c r="BQ6" s="156"/>
      <c r="BR6" s="366" t="s">
        <v>5</v>
      </c>
      <c r="BS6" s="158"/>
      <c r="BT6" s="366" t="s">
        <v>6</v>
      </c>
      <c r="BU6" s="156"/>
      <c r="BV6" s="366" t="s">
        <v>5</v>
      </c>
      <c r="BW6" s="158"/>
      <c r="BX6" s="366" t="s">
        <v>7</v>
      </c>
      <c r="BY6" s="156"/>
      <c r="BZ6" s="366" t="s">
        <v>5</v>
      </c>
      <c r="CA6" s="158"/>
      <c r="CB6" s="374" t="s">
        <v>12</v>
      </c>
      <c r="CC6" s="156"/>
      <c r="CD6" s="366" t="s">
        <v>5</v>
      </c>
      <c r="CE6" s="156"/>
      <c r="CF6" s="366" t="s">
        <v>5</v>
      </c>
      <c r="CG6" s="158"/>
      <c r="CH6" s="366" t="s">
        <v>6</v>
      </c>
      <c r="CI6" s="156"/>
      <c r="CJ6" s="366" t="s">
        <v>5</v>
      </c>
      <c r="CK6" s="158"/>
      <c r="CL6" s="366" t="s">
        <v>7</v>
      </c>
      <c r="CM6" s="156"/>
      <c r="CN6" s="366" t="s">
        <v>5</v>
      </c>
      <c r="CO6" s="158"/>
      <c r="CP6" s="374" t="s">
        <v>13</v>
      </c>
      <c r="CQ6" s="156"/>
      <c r="CR6" s="366" t="s">
        <v>5</v>
      </c>
      <c r="CS6" s="156"/>
      <c r="CT6" s="366" t="s">
        <v>5</v>
      </c>
      <c r="CU6" s="158"/>
      <c r="CV6" s="366" t="s">
        <v>6</v>
      </c>
      <c r="CW6" s="156"/>
      <c r="CX6" s="366" t="s">
        <v>5</v>
      </c>
      <c r="CY6" s="158"/>
      <c r="CZ6" s="366" t="s">
        <v>7</v>
      </c>
      <c r="DA6" s="156"/>
      <c r="DB6" s="366" t="s">
        <v>5</v>
      </c>
      <c r="DC6" s="158"/>
      <c r="DD6" s="374" t="s">
        <v>14</v>
      </c>
      <c r="DE6" s="156"/>
      <c r="DF6" s="366" t="s">
        <v>5</v>
      </c>
    </row>
    <row r="7" spans="2:110">
      <c r="B7" s="155"/>
      <c r="C7" s="155"/>
      <c r="D7" s="155"/>
      <c r="E7" s="155"/>
      <c r="F7" s="377"/>
      <c r="G7" s="155"/>
      <c r="H7" s="375"/>
      <c r="I7" s="156"/>
      <c r="J7" s="375"/>
      <c r="K7" s="157"/>
      <c r="L7" s="367" t="s">
        <v>15</v>
      </c>
      <c r="M7" s="157"/>
      <c r="N7" s="367" t="s">
        <v>15</v>
      </c>
      <c r="O7" s="157"/>
      <c r="P7" s="370" t="s">
        <v>15</v>
      </c>
      <c r="Q7" s="159"/>
      <c r="R7" s="367" t="s">
        <v>15</v>
      </c>
      <c r="S7" s="157"/>
      <c r="T7" s="367" t="s">
        <v>15</v>
      </c>
      <c r="U7" s="157"/>
      <c r="V7" s="367" t="s">
        <v>15</v>
      </c>
      <c r="W7" s="157"/>
      <c r="X7" s="375"/>
      <c r="Y7" s="157"/>
      <c r="Z7" s="367" t="s">
        <v>15</v>
      </c>
      <c r="AA7" s="157"/>
      <c r="AB7" s="367" t="s">
        <v>15</v>
      </c>
      <c r="AC7" s="157"/>
      <c r="AD7" s="367" t="s">
        <v>15</v>
      </c>
      <c r="AE7" s="157"/>
      <c r="AF7" s="367" t="s">
        <v>15</v>
      </c>
      <c r="AG7" s="157"/>
      <c r="AH7" s="367" t="s">
        <v>15</v>
      </c>
      <c r="AI7" s="156"/>
      <c r="AJ7" s="367" t="s">
        <v>15</v>
      </c>
      <c r="AK7" s="157"/>
      <c r="AL7" s="375"/>
      <c r="AM7" s="156"/>
      <c r="AN7" s="367" t="s">
        <v>15</v>
      </c>
      <c r="AO7" s="156"/>
      <c r="AP7" s="367" t="s">
        <v>15</v>
      </c>
      <c r="AQ7" s="157"/>
      <c r="AR7" s="367" t="s">
        <v>15</v>
      </c>
      <c r="AS7" s="157"/>
      <c r="AT7" s="367" t="s">
        <v>15</v>
      </c>
      <c r="AU7" s="157"/>
      <c r="AV7" s="367" t="s">
        <v>15</v>
      </c>
      <c r="AW7" s="156"/>
      <c r="AX7" s="367" t="s">
        <v>15</v>
      </c>
      <c r="AY7" s="157"/>
      <c r="AZ7" s="375"/>
      <c r="BA7" s="156"/>
      <c r="BB7" s="367" t="s">
        <v>15</v>
      </c>
      <c r="BC7" s="160"/>
      <c r="BD7" s="367" t="s">
        <v>15</v>
      </c>
      <c r="BE7" s="157"/>
      <c r="BF7" s="367" t="s">
        <v>15</v>
      </c>
      <c r="BG7" s="157"/>
      <c r="BH7" s="367" t="s">
        <v>15</v>
      </c>
      <c r="BI7" s="157"/>
      <c r="BJ7" s="367" t="s">
        <v>15</v>
      </c>
      <c r="BK7" s="156"/>
      <c r="BL7" s="367" t="s">
        <v>15</v>
      </c>
      <c r="BM7" s="157"/>
      <c r="BN7" s="375"/>
      <c r="BO7" s="156"/>
      <c r="BP7" s="367" t="s">
        <v>15</v>
      </c>
      <c r="BQ7" s="156"/>
      <c r="BR7" s="367" t="s">
        <v>15</v>
      </c>
      <c r="BS7" s="157"/>
      <c r="BT7" s="367" t="s">
        <v>15</v>
      </c>
      <c r="BU7" s="156"/>
      <c r="BV7" s="367" t="s">
        <v>15</v>
      </c>
      <c r="BW7" s="157"/>
      <c r="BX7" s="367" t="s">
        <v>15</v>
      </c>
      <c r="BY7" s="156"/>
      <c r="BZ7" s="367" t="s">
        <v>15</v>
      </c>
      <c r="CA7" s="157"/>
      <c r="CB7" s="375"/>
      <c r="CC7" s="156"/>
      <c r="CD7" s="367" t="s">
        <v>15</v>
      </c>
      <c r="CE7" s="156"/>
      <c r="CF7" s="367" t="s">
        <v>15</v>
      </c>
      <c r="CG7" s="157"/>
      <c r="CH7" s="367" t="s">
        <v>15</v>
      </c>
      <c r="CI7" s="156"/>
      <c r="CJ7" s="367" t="s">
        <v>15</v>
      </c>
      <c r="CK7" s="157"/>
      <c r="CL7" s="367" t="s">
        <v>15</v>
      </c>
      <c r="CM7" s="156"/>
      <c r="CN7" s="367" t="s">
        <v>15</v>
      </c>
      <c r="CO7" s="157"/>
      <c r="CP7" s="375"/>
      <c r="CQ7" s="156"/>
      <c r="CR7" s="367" t="s">
        <v>15</v>
      </c>
      <c r="CS7" s="156"/>
      <c r="CT7" s="367" t="s">
        <v>15</v>
      </c>
      <c r="CU7" s="157"/>
      <c r="CV7" s="367" t="s">
        <v>15</v>
      </c>
      <c r="CW7" s="156"/>
      <c r="CX7" s="367" t="s">
        <v>15</v>
      </c>
      <c r="CY7" s="157"/>
      <c r="CZ7" s="367" t="s">
        <v>15</v>
      </c>
      <c r="DA7" s="156"/>
      <c r="DB7" s="367" t="s">
        <v>15</v>
      </c>
      <c r="DC7" s="157"/>
      <c r="DD7" s="375"/>
      <c r="DE7" s="156"/>
      <c r="DF7" s="367" t="s">
        <v>15</v>
      </c>
    </row>
    <row r="8" spans="2:110">
      <c r="B8" s="161"/>
      <c r="C8" s="162"/>
      <c r="D8" s="162"/>
      <c r="E8" s="162"/>
      <c r="F8" s="375"/>
      <c r="G8" s="157"/>
      <c r="H8" s="375"/>
      <c r="I8" s="157"/>
      <c r="J8" s="375"/>
      <c r="K8" s="157"/>
      <c r="L8" s="367" t="s">
        <v>16</v>
      </c>
      <c r="M8" s="157"/>
      <c r="N8" s="367" t="s">
        <v>17</v>
      </c>
      <c r="O8" s="157"/>
      <c r="P8" s="367" t="s">
        <v>17</v>
      </c>
      <c r="Q8" s="157"/>
      <c r="R8" s="367" t="s">
        <v>18</v>
      </c>
      <c r="S8" s="157"/>
      <c r="T8" s="367" t="s">
        <v>18</v>
      </c>
      <c r="U8" s="157"/>
      <c r="V8" s="367" t="s">
        <v>19</v>
      </c>
      <c r="W8" s="157"/>
      <c r="X8" s="375"/>
      <c r="Y8" s="157"/>
      <c r="Z8" s="367" t="s">
        <v>16</v>
      </c>
      <c r="AA8" s="157"/>
      <c r="AB8" s="367" t="s">
        <v>17</v>
      </c>
      <c r="AC8" s="157"/>
      <c r="AD8" s="367" t="s">
        <v>17</v>
      </c>
      <c r="AE8" s="157"/>
      <c r="AF8" s="367" t="s">
        <v>18</v>
      </c>
      <c r="AG8" s="157"/>
      <c r="AH8" s="367" t="s">
        <v>18</v>
      </c>
      <c r="AI8" s="156"/>
      <c r="AJ8" s="367" t="s">
        <v>20</v>
      </c>
      <c r="AK8" s="157"/>
      <c r="AL8" s="375"/>
      <c r="AM8" s="156"/>
      <c r="AN8" s="367" t="s">
        <v>16</v>
      </c>
      <c r="AO8" s="156"/>
      <c r="AP8" s="367" t="s">
        <v>17</v>
      </c>
      <c r="AQ8" s="157"/>
      <c r="AR8" s="367" t="s">
        <v>17</v>
      </c>
      <c r="AS8" s="157"/>
      <c r="AT8" s="367" t="s">
        <v>18</v>
      </c>
      <c r="AU8" s="157"/>
      <c r="AV8" s="367" t="s">
        <v>18</v>
      </c>
      <c r="AW8" s="156"/>
      <c r="AX8" s="367" t="s">
        <v>20</v>
      </c>
      <c r="AY8" s="157"/>
      <c r="AZ8" s="375"/>
      <c r="BA8" s="156"/>
      <c r="BB8" s="367" t="s">
        <v>16</v>
      </c>
      <c r="BC8" s="160"/>
      <c r="BD8" s="367" t="s">
        <v>17</v>
      </c>
      <c r="BE8" s="157"/>
      <c r="BF8" s="367" t="s">
        <v>17</v>
      </c>
      <c r="BG8" s="157"/>
      <c r="BH8" s="367" t="s">
        <v>18</v>
      </c>
      <c r="BI8" s="157"/>
      <c r="BJ8" s="367" t="s">
        <v>18</v>
      </c>
      <c r="BK8" s="156"/>
      <c r="BL8" s="367" t="s">
        <v>20</v>
      </c>
      <c r="BM8" s="157"/>
      <c r="BN8" s="375"/>
      <c r="BO8" s="156"/>
      <c r="BP8" s="367" t="s">
        <v>16</v>
      </c>
      <c r="BQ8" s="156"/>
      <c r="BR8" s="367" t="s">
        <v>17</v>
      </c>
      <c r="BS8" s="157"/>
      <c r="BT8" s="367" t="s">
        <v>17</v>
      </c>
      <c r="BU8" s="156"/>
      <c r="BV8" s="367" t="s">
        <v>18</v>
      </c>
      <c r="BW8" s="157"/>
      <c r="BX8" s="367" t="s">
        <v>18</v>
      </c>
      <c r="BY8" s="156"/>
      <c r="BZ8" s="367" t="s">
        <v>20</v>
      </c>
      <c r="CA8" s="157"/>
      <c r="CB8" s="375"/>
      <c r="CC8" s="156"/>
      <c r="CD8" s="367" t="s">
        <v>16</v>
      </c>
      <c r="CE8" s="156"/>
      <c r="CF8" s="367" t="s">
        <v>17</v>
      </c>
      <c r="CG8" s="157"/>
      <c r="CH8" s="367" t="s">
        <v>17</v>
      </c>
      <c r="CI8" s="156"/>
      <c r="CJ8" s="367" t="s">
        <v>18</v>
      </c>
      <c r="CK8" s="157"/>
      <c r="CL8" s="367" t="s">
        <v>18</v>
      </c>
      <c r="CM8" s="156"/>
      <c r="CN8" s="367" t="s">
        <v>20</v>
      </c>
      <c r="CO8" s="157"/>
      <c r="CP8" s="375"/>
      <c r="CQ8" s="156"/>
      <c r="CR8" s="367" t="s">
        <v>16</v>
      </c>
      <c r="CS8" s="156"/>
      <c r="CT8" s="367" t="s">
        <v>17</v>
      </c>
      <c r="CU8" s="157"/>
      <c r="CV8" s="367" t="s">
        <v>17</v>
      </c>
      <c r="CW8" s="156"/>
      <c r="CX8" s="367" t="s">
        <v>21</v>
      </c>
      <c r="CY8" s="157"/>
      <c r="CZ8" s="367" t="s">
        <v>21</v>
      </c>
      <c r="DA8" s="156"/>
      <c r="DB8" s="367" t="s">
        <v>22</v>
      </c>
      <c r="DC8" s="157"/>
      <c r="DD8" s="375"/>
      <c r="DE8" s="156"/>
      <c r="DF8" s="367" t="s">
        <v>16</v>
      </c>
    </row>
    <row r="9" spans="2:110">
      <c r="B9" s="162"/>
      <c r="C9" s="162"/>
      <c r="D9" s="162"/>
      <c r="E9" s="162"/>
      <c r="F9" s="376"/>
      <c r="G9" s="157"/>
      <c r="H9" s="376"/>
      <c r="I9" s="157"/>
      <c r="J9" s="376"/>
      <c r="K9" s="157"/>
      <c r="L9" s="368">
        <v>2010</v>
      </c>
      <c r="M9" s="157"/>
      <c r="N9" s="368">
        <v>2010</v>
      </c>
      <c r="O9" s="157"/>
      <c r="P9" s="368">
        <v>2010</v>
      </c>
      <c r="Q9" s="157"/>
      <c r="R9" s="368">
        <v>2010</v>
      </c>
      <c r="S9" s="157"/>
      <c r="T9" s="368">
        <v>2010</v>
      </c>
      <c r="U9" s="157"/>
      <c r="V9" s="368">
        <v>2010</v>
      </c>
      <c r="W9" s="157"/>
      <c r="X9" s="376"/>
      <c r="Y9" s="157"/>
      <c r="Z9" s="368">
        <v>2011</v>
      </c>
      <c r="AA9" s="157"/>
      <c r="AB9" s="368">
        <v>2011</v>
      </c>
      <c r="AC9" s="157"/>
      <c r="AD9" s="368">
        <v>2011</v>
      </c>
      <c r="AE9" s="157"/>
      <c r="AF9" s="368">
        <v>2011</v>
      </c>
      <c r="AG9" s="157"/>
      <c r="AH9" s="368">
        <v>2011</v>
      </c>
      <c r="AI9" s="156"/>
      <c r="AJ9" s="368">
        <v>2011</v>
      </c>
      <c r="AK9" s="157"/>
      <c r="AL9" s="376"/>
      <c r="AM9" s="156"/>
      <c r="AN9" s="368">
        <v>2012</v>
      </c>
      <c r="AO9" s="156"/>
      <c r="AP9" s="368">
        <v>2012</v>
      </c>
      <c r="AQ9" s="157"/>
      <c r="AR9" s="368">
        <v>2012</v>
      </c>
      <c r="AS9" s="157"/>
      <c r="AT9" s="368">
        <v>2012</v>
      </c>
      <c r="AU9" s="157"/>
      <c r="AV9" s="368">
        <v>2012</v>
      </c>
      <c r="AW9" s="156"/>
      <c r="AX9" s="368">
        <v>2012</v>
      </c>
      <c r="AY9" s="157"/>
      <c r="AZ9" s="376"/>
      <c r="BA9" s="156"/>
      <c r="BB9" s="368">
        <v>2013</v>
      </c>
      <c r="BC9" s="160"/>
      <c r="BD9" s="368">
        <v>2013</v>
      </c>
      <c r="BE9" s="157"/>
      <c r="BF9" s="368">
        <v>2013</v>
      </c>
      <c r="BG9" s="157"/>
      <c r="BH9" s="368">
        <v>2013</v>
      </c>
      <c r="BI9" s="157"/>
      <c r="BJ9" s="368">
        <v>2013</v>
      </c>
      <c r="BK9" s="156"/>
      <c r="BL9" s="368">
        <v>2013</v>
      </c>
      <c r="BM9" s="157"/>
      <c r="BN9" s="376"/>
      <c r="BO9" s="156"/>
      <c r="BP9" s="368">
        <v>2014</v>
      </c>
      <c r="BQ9" s="156"/>
      <c r="BR9" s="368">
        <v>2014</v>
      </c>
      <c r="BS9" s="157"/>
      <c r="BT9" s="368">
        <v>2014</v>
      </c>
      <c r="BU9" s="156"/>
      <c r="BV9" s="368">
        <v>2014</v>
      </c>
      <c r="BW9" s="157"/>
      <c r="BX9" s="368">
        <v>2014</v>
      </c>
      <c r="BY9" s="156"/>
      <c r="BZ9" s="368">
        <v>2014</v>
      </c>
      <c r="CA9" s="157"/>
      <c r="CB9" s="376"/>
      <c r="CC9" s="156"/>
      <c r="CD9" s="368">
        <v>2015</v>
      </c>
      <c r="CE9" s="156"/>
      <c r="CF9" s="368">
        <v>2015</v>
      </c>
      <c r="CG9" s="157"/>
      <c r="CH9" s="368">
        <v>2015</v>
      </c>
      <c r="CI9" s="156"/>
      <c r="CJ9" s="368">
        <v>2015</v>
      </c>
      <c r="CK9" s="157"/>
      <c r="CL9" s="368">
        <v>2015</v>
      </c>
      <c r="CM9" s="156"/>
      <c r="CN9" s="368">
        <v>2015</v>
      </c>
      <c r="CO9" s="157"/>
      <c r="CP9" s="376"/>
      <c r="CQ9" s="156"/>
      <c r="CR9" s="368">
        <v>2016</v>
      </c>
      <c r="CS9" s="156"/>
      <c r="CT9" s="368">
        <v>2016</v>
      </c>
      <c r="CU9" s="157"/>
      <c r="CV9" s="368">
        <v>2016</v>
      </c>
      <c r="CW9" s="156"/>
      <c r="CX9" s="368">
        <v>2016</v>
      </c>
      <c r="CY9" s="157"/>
      <c r="CZ9" s="368">
        <v>2016</v>
      </c>
      <c r="DA9" s="156"/>
      <c r="DB9" s="368">
        <v>2016</v>
      </c>
      <c r="DC9" s="157"/>
      <c r="DD9" s="376"/>
      <c r="DE9" s="156"/>
      <c r="DF9" s="368">
        <v>2017</v>
      </c>
    </row>
    <row r="10" spans="2:110">
      <c r="B10" s="162" t="s">
        <v>23</v>
      </c>
      <c r="C10" s="163"/>
      <c r="D10" s="163"/>
      <c r="E10" s="163"/>
      <c r="F10" s="164"/>
      <c r="G10" s="165"/>
      <c r="H10" s="164"/>
      <c r="I10" s="165"/>
      <c r="J10" s="164"/>
      <c r="K10" s="165"/>
      <c r="L10" s="166"/>
      <c r="M10" s="167"/>
      <c r="N10" s="168"/>
      <c r="O10" s="167"/>
      <c r="P10" s="169"/>
      <c r="Q10" s="167"/>
      <c r="R10" s="168"/>
      <c r="S10" s="167"/>
      <c r="T10" s="169"/>
      <c r="U10" s="167"/>
      <c r="V10" s="168"/>
      <c r="W10" s="167"/>
      <c r="X10" s="169"/>
      <c r="Y10" s="167"/>
      <c r="Z10" s="166"/>
      <c r="AA10" s="167"/>
      <c r="AB10" s="168"/>
      <c r="AC10" s="167"/>
      <c r="AD10" s="169"/>
      <c r="AE10" s="167"/>
      <c r="AF10" s="168"/>
      <c r="AG10" s="167"/>
      <c r="AH10" s="169"/>
      <c r="AI10" s="153"/>
      <c r="AJ10" s="168"/>
      <c r="AK10" s="167"/>
      <c r="AL10" s="169"/>
      <c r="AM10" s="153"/>
      <c r="AN10" s="166"/>
      <c r="AO10" s="153"/>
      <c r="AP10" s="168"/>
      <c r="AQ10" s="167"/>
      <c r="AR10" s="169"/>
      <c r="AS10" s="167"/>
      <c r="AT10" s="168"/>
      <c r="AU10" s="167"/>
      <c r="AV10" s="169"/>
      <c r="AW10" s="153"/>
      <c r="AX10" s="168"/>
      <c r="AY10" s="167"/>
      <c r="AZ10" s="169"/>
      <c r="BA10" s="153"/>
      <c r="BB10" s="166"/>
      <c r="BC10" s="170"/>
      <c r="BD10" s="168"/>
      <c r="BE10" s="167"/>
      <c r="BF10" s="169"/>
      <c r="BG10" s="167"/>
      <c r="BH10" s="168"/>
      <c r="BI10" s="167"/>
      <c r="BJ10" s="169"/>
      <c r="BK10" s="153"/>
      <c r="BL10" s="168"/>
      <c r="BM10" s="167"/>
      <c r="BN10" s="169"/>
      <c r="BO10" s="153"/>
      <c r="BP10" s="166"/>
      <c r="BQ10" s="153"/>
      <c r="BR10" s="168"/>
      <c r="BS10" s="167"/>
      <c r="BT10" s="169"/>
      <c r="BU10" s="153"/>
      <c r="BV10" s="168"/>
      <c r="BW10" s="167"/>
      <c r="BX10" s="169"/>
      <c r="BY10" s="153"/>
      <c r="BZ10" s="168"/>
      <c r="CA10" s="167"/>
      <c r="CB10" s="169"/>
      <c r="CC10" s="153"/>
      <c r="CD10" s="166"/>
      <c r="CE10" s="153"/>
      <c r="CF10" s="168"/>
      <c r="CG10" s="167"/>
      <c r="CH10" s="169"/>
      <c r="CI10" s="153"/>
      <c r="CJ10" s="168"/>
      <c r="CK10" s="167"/>
      <c r="CL10" s="169"/>
      <c r="CM10" s="153"/>
      <c r="CN10" s="168"/>
      <c r="CO10" s="167"/>
      <c r="CP10" s="169"/>
      <c r="CQ10" s="153"/>
      <c r="CR10" s="166"/>
      <c r="CS10" s="153"/>
      <c r="CT10" s="168"/>
      <c r="CU10" s="167"/>
      <c r="CV10" s="169"/>
      <c r="CW10" s="153"/>
      <c r="CX10" s="168"/>
      <c r="CY10" s="167"/>
      <c r="CZ10" s="169"/>
      <c r="DA10" s="153"/>
      <c r="DB10" s="168"/>
      <c r="DC10" s="167"/>
      <c r="DD10" s="169"/>
      <c r="DE10" s="153"/>
      <c r="DF10" s="166"/>
    </row>
    <row r="11" spans="2:110">
      <c r="B11" s="171"/>
      <c r="C11" s="172" t="s">
        <v>70</v>
      </c>
      <c r="D11" s="173"/>
      <c r="E11" s="173"/>
      <c r="F11" s="174">
        <v>3672724</v>
      </c>
      <c r="G11" s="175"/>
      <c r="H11" s="174">
        <v>3939695</v>
      </c>
      <c r="I11" s="175"/>
      <c r="J11" s="174">
        <v>3927128</v>
      </c>
      <c r="K11" s="175"/>
      <c r="L11" s="176">
        <v>965008</v>
      </c>
      <c r="M11" s="177"/>
      <c r="N11" s="178">
        <f>P11-L11</f>
        <v>972576</v>
      </c>
      <c r="O11" s="179"/>
      <c r="P11" s="180">
        <v>1937584</v>
      </c>
      <c r="Q11" s="181"/>
      <c r="R11" s="178">
        <f>T11-P11</f>
        <v>983503</v>
      </c>
      <c r="S11" s="179"/>
      <c r="T11" s="180">
        <v>2921087</v>
      </c>
      <c r="U11" s="181"/>
      <c r="V11" s="178">
        <f>X11-T11</f>
        <v>991914</v>
      </c>
      <c r="W11" s="179"/>
      <c r="X11" s="180">
        <v>3913001</v>
      </c>
      <c r="Y11" s="181"/>
      <c r="Z11" s="176">
        <v>985113</v>
      </c>
      <c r="AA11" s="177"/>
      <c r="AB11" s="178">
        <f>AD11-Z11</f>
        <v>1002030</v>
      </c>
      <c r="AC11" s="177"/>
      <c r="AD11" s="182">
        <v>1987143</v>
      </c>
      <c r="AE11" s="177"/>
      <c r="AF11" s="178">
        <f>AH11-AD11</f>
        <v>1036609</v>
      </c>
      <c r="AG11" s="177"/>
      <c r="AH11" s="182">
        <v>3023752</v>
      </c>
      <c r="AI11" s="181"/>
      <c r="AJ11" s="178">
        <f>AL11-AH11</f>
        <v>1030045</v>
      </c>
      <c r="AK11" s="177"/>
      <c r="AL11" s="182">
        <v>4053797</v>
      </c>
      <c r="AM11" s="181"/>
      <c r="AN11" s="176">
        <v>1023820</v>
      </c>
      <c r="AO11" s="181"/>
      <c r="AP11" s="178">
        <f>AR11-AN11</f>
        <v>1029742</v>
      </c>
      <c r="AQ11" s="177"/>
      <c r="AR11" s="182">
        <v>2053562</v>
      </c>
      <c r="AS11" s="177"/>
      <c r="AT11" s="178">
        <f>AV11-AR11</f>
        <v>1036370</v>
      </c>
      <c r="AU11" s="177"/>
      <c r="AV11" s="182">
        <v>3089932</v>
      </c>
      <c r="AW11" s="181"/>
      <c r="AX11" s="178">
        <f>AZ11-AV11</f>
        <v>1008924</v>
      </c>
      <c r="AY11" s="177"/>
      <c r="AZ11" s="182">
        <v>4098856</v>
      </c>
      <c r="BA11" s="181"/>
      <c r="BB11" s="183">
        <v>996349</v>
      </c>
      <c r="BC11" s="184"/>
      <c r="BD11" s="178">
        <f>BF11-BB11</f>
        <v>910966</v>
      </c>
      <c r="BE11" s="179"/>
      <c r="BF11" s="185">
        <v>1907315</v>
      </c>
      <c r="BG11" s="179"/>
      <c r="BH11" s="178">
        <f>BJ11-BF11</f>
        <v>862330</v>
      </c>
      <c r="BI11" s="179"/>
      <c r="BJ11" s="185">
        <v>2769645</v>
      </c>
      <c r="BK11" s="181"/>
      <c r="BL11" s="178">
        <f>BN11-BJ11</f>
        <v>825128</v>
      </c>
      <c r="BM11" s="179"/>
      <c r="BN11" s="185">
        <v>3594773</v>
      </c>
      <c r="BO11" s="181"/>
      <c r="BP11" s="183">
        <v>853613</v>
      </c>
      <c r="BQ11" s="181"/>
      <c r="BR11" s="178">
        <f>BT11-BP11</f>
        <v>844000</v>
      </c>
      <c r="BS11" s="179"/>
      <c r="BT11" s="185">
        <f>1697086+527</f>
        <v>1697613</v>
      </c>
      <c r="BU11" s="181"/>
      <c r="BV11" s="178">
        <f>BX11-BT11</f>
        <v>853438</v>
      </c>
      <c r="BW11" s="179"/>
      <c r="BX11" s="185">
        <f>2548149+2902</f>
        <v>2551051</v>
      </c>
      <c r="BY11" s="181"/>
      <c r="BZ11" s="178">
        <f>CB11-BX11</f>
        <v>855604</v>
      </c>
      <c r="CA11" s="179"/>
      <c r="CB11" s="185">
        <f>3397937+8718</f>
        <v>3406655</v>
      </c>
      <c r="CC11" s="181"/>
      <c r="CD11" s="183">
        <f>828211+6722</f>
        <v>834933</v>
      </c>
      <c r="CE11" s="181"/>
      <c r="CF11" s="178">
        <f>CH11-CD11</f>
        <v>832084</v>
      </c>
      <c r="CG11" s="179"/>
      <c r="CH11" s="185">
        <f>1652584+14433</f>
        <v>1667017</v>
      </c>
      <c r="CI11" s="181"/>
      <c r="CJ11" s="178">
        <f>CL11-CH11</f>
        <v>905316</v>
      </c>
      <c r="CK11" s="179"/>
      <c r="CL11" s="185">
        <f>2548544+23789</f>
        <v>2572333</v>
      </c>
      <c r="CM11" s="181"/>
      <c r="CN11" s="178">
        <f>CP11-CL11</f>
        <v>811957</v>
      </c>
      <c r="CO11" s="179"/>
      <c r="CP11" s="185">
        <f>3350431+33859</f>
        <v>3384290</v>
      </c>
      <c r="CQ11" s="181"/>
      <c r="CR11" s="183">
        <f>759570+11358</f>
        <v>770928</v>
      </c>
      <c r="CS11" s="181"/>
      <c r="CT11" s="178">
        <f>761726+12222</f>
        <v>773948</v>
      </c>
      <c r="CU11" s="179"/>
      <c r="CV11" s="185">
        <f>1521297+23580</f>
        <v>1544877</v>
      </c>
      <c r="CW11" s="181"/>
      <c r="CX11" s="178">
        <f>771233+13006</f>
        <v>784239</v>
      </c>
      <c r="CY11" s="179"/>
      <c r="CZ11" s="185">
        <f>2292530+36586</f>
        <v>2329116</v>
      </c>
      <c r="DA11" s="181"/>
      <c r="DB11" s="178">
        <f>737344+14748</f>
        <v>752092</v>
      </c>
      <c r="DC11" s="179"/>
      <c r="DD11" s="185">
        <f>3029874+51334</f>
        <v>3081208</v>
      </c>
      <c r="DE11" s="181"/>
      <c r="DF11" s="183">
        <v>746304</v>
      </c>
    </row>
    <row r="12" spans="2:110">
      <c r="B12" s="186"/>
      <c r="C12" s="172" t="s">
        <v>71</v>
      </c>
      <c r="D12" s="172"/>
      <c r="E12" s="172"/>
      <c r="F12" s="187">
        <v>267027</v>
      </c>
      <c r="G12" s="188"/>
      <c r="H12" s="187">
        <v>302859</v>
      </c>
      <c r="I12" s="188"/>
      <c r="J12" s="187">
        <v>286752</v>
      </c>
      <c r="K12" s="188"/>
      <c r="L12" s="189">
        <v>58849</v>
      </c>
      <c r="M12" s="190"/>
      <c r="N12" s="191">
        <f>P12-L12</f>
        <v>57317</v>
      </c>
      <c r="O12" s="192"/>
      <c r="P12" s="169">
        <v>116166</v>
      </c>
      <c r="Q12" s="167"/>
      <c r="R12" s="191">
        <f>T12-P12</f>
        <v>77278</v>
      </c>
      <c r="S12" s="192"/>
      <c r="T12" s="169">
        <v>193444</v>
      </c>
      <c r="U12" s="167"/>
      <c r="V12" s="191">
        <f>X12-T12</f>
        <v>71236</v>
      </c>
      <c r="W12" s="192"/>
      <c r="X12" s="169">
        <v>264680</v>
      </c>
      <c r="Y12" s="167"/>
      <c r="Z12" s="189">
        <v>71979</v>
      </c>
      <c r="AA12" s="190"/>
      <c r="AB12" s="191">
        <f>AD12-Z12</f>
        <v>74152</v>
      </c>
      <c r="AC12" s="190"/>
      <c r="AD12" s="193">
        <v>146131</v>
      </c>
      <c r="AE12" s="190"/>
      <c r="AF12" s="191">
        <f>AH12-AD12</f>
        <v>73830</v>
      </c>
      <c r="AG12" s="190"/>
      <c r="AH12" s="193">
        <v>219961</v>
      </c>
      <c r="AI12" s="153"/>
      <c r="AJ12" s="191">
        <f>AL12-AH12</f>
        <v>69588</v>
      </c>
      <c r="AK12" s="190"/>
      <c r="AL12" s="193">
        <v>289549</v>
      </c>
      <c r="AM12" s="153"/>
      <c r="AN12" s="189">
        <v>68301</v>
      </c>
      <c r="AO12" s="153"/>
      <c r="AP12" s="191">
        <f>AR12-AN12</f>
        <v>74658</v>
      </c>
      <c r="AQ12" s="190"/>
      <c r="AR12" s="193">
        <v>142959</v>
      </c>
      <c r="AS12" s="190"/>
      <c r="AT12" s="191">
        <f>AV12-AR12</f>
        <v>103987</v>
      </c>
      <c r="AU12" s="190"/>
      <c r="AV12" s="193">
        <v>246946</v>
      </c>
      <c r="AW12" s="153"/>
      <c r="AX12" s="191">
        <f>AZ12-AV12</f>
        <v>106282</v>
      </c>
      <c r="AY12" s="190"/>
      <c r="AZ12" s="193">
        <v>353228</v>
      </c>
      <c r="BA12" s="153"/>
      <c r="BB12" s="194">
        <v>85397</v>
      </c>
      <c r="BC12" s="170"/>
      <c r="BD12" s="191">
        <f>BF12-BB12</f>
        <v>84164</v>
      </c>
      <c r="BE12" s="192"/>
      <c r="BF12" s="195">
        <v>169561</v>
      </c>
      <c r="BG12" s="192"/>
      <c r="BH12" s="191">
        <f>BJ12-BF12</f>
        <v>76906</v>
      </c>
      <c r="BI12" s="192"/>
      <c r="BJ12" s="195">
        <v>246467</v>
      </c>
      <c r="BK12" s="153"/>
      <c r="BL12" s="191">
        <f>BN12-BJ12</f>
        <v>77596</v>
      </c>
      <c r="BM12" s="192"/>
      <c r="BN12" s="195">
        <v>324063</v>
      </c>
      <c r="BO12" s="153"/>
      <c r="BP12" s="194">
        <v>72198</v>
      </c>
      <c r="BQ12" s="153"/>
      <c r="BR12" s="191">
        <f>BT12-BP12</f>
        <v>114300</v>
      </c>
      <c r="BS12" s="192"/>
      <c r="BT12" s="195">
        <v>186498</v>
      </c>
      <c r="BU12" s="153"/>
      <c r="BV12" s="191">
        <f>BX12-BT12</f>
        <v>149356</v>
      </c>
      <c r="BW12" s="192"/>
      <c r="BX12" s="195">
        <v>335854</v>
      </c>
      <c r="BY12" s="153"/>
      <c r="BZ12" s="191">
        <f>CB12-BX12</f>
        <v>158956</v>
      </c>
      <c r="CA12" s="192"/>
      <c r="CB12" s="195">
        <v>494810</v>
      </c>
      <c r="CC12" s="153"/>
      <c r="CD12" s="194">
        <v>137034</v>
      </c>
      <c r="CE12" s="153"/>
      <c r="CF12" s="191">
        <f>CH12-CD12</f>
        <v>151294</v>
      </c>
      <c r="CG12" s="192"/>
      <c r="CH12" s="195">
        <v>288328</v>
      </c>
      <c r="CI12" s="153"/>
      <c r="CJ12" s="191">
        <f>CL12-CH12</f>
        <v>172946</v>
      </c>
      <c r="CK12" s="192"/>
      <c r="CL12" s="195">
        <v>461274</v>
      </c>
      <c r="CM12" s="153"/>
      <c r="CN12" s="191">
        <f>CP12-CL12</f>
        <v>185148</v>
      </c>
      <c r="CO12" s="192"/>
      <c r="CP12" s="195">
        <v>646422</v>
      </c>
      <c r="CQ12" s="153"/>
      <c r="CR12" s="194">
        <v>198796</v>
      </c>
      <c r="CS12" s="153"/>
      <c r="CT12" s="191">
        <v>217879</v>
      </c>
      <c r="CU12" s="192"/>
      <c r="CV12" s="195">
        <v>416674</v>
      </c>
      <c r="CW12" s="153"/>
      <c r="CX12" s="191">
        <v>238635</v>
      </c>
      <c r="CY12" s="192"/>
      <c r="CZ12" s="195">
        <v>655309</v>
      </c>
      <c r="DA12" s="153"/>
      <c r="DB12" s="191">
        <v>253706</v>
      </c>
      <c r="DC12" s="192"/>
      <c r="DD12" s="195">
        <v>909015</v>
      </c>
      <c r="DE12" s="153"/>
      <c r="DF12" s="194">
        <v>190189</v>
      </c>
    </row>
    <row r="13" spans="2:110">
      <c r="B13" s="196"/>
      <c r="C13" s="197"/>
      <c r="D13" s="156" t="s">
        <v>72</v>
      </c>
      <c r="E13" s="197"/>
      <c r="F13" s="198">
        <f>F11+F12</f>
        <v>3939751</v>
      </c>
      <c r="G13" s="188"/>
      <c r="H13" s="198">
        <f>H11+H12</f>
        <v>4242554</v>
      </c>
      <c r="I13" s="188"/>
      <c r="J13" s="198">
        <f>J11+J12</f>
        <v>4213880</v>
      </c>
      <c r="K13" s="188"/>
      <c r="L13" s="198">
        <f>L11+L12</f>
        <v>1023857</v>
      </c>
      <c r="M13" s="167"/>
      <c r="N13" s="199">
        <f>N11+N12</f>
        <v>1029893</v>
      </c>
      <c r="O13" s="167"/>
      <c r="P13" s="200">
        <f>P11+P12</f>
        <v>2053750</v>
      </c>
      <c r="Q13" s="167"/>
      <c r="R13" s="199">
        <f>R11+R12</f>
        <v>1060781</v>
      </c>
      <c r="S13" s="167"/>
      <c r="T13" s="200">
        <f>T11+T12</f>
        <v>3114531</v>
      </c>
      <c r="U13" s="167"/>
      <c r="V13" s="199">
        <f>V11+V12</f>
        <v>1063150</v>
      </c>
      <c r="W13" s="167"/>
      <c r="X13" s="201">
        <f>X11+X12</f>
        <v>4177681</v>
      </c>
      <c r="Y13" s="167"/>
      <c r="Z13" s="198">
        <f>Z11+Z12</f>
        <v>1057092</v>
      </c>
      <c r="AA13" s="167"/>
      <c r="AB13" s="199">
        <f>AB11+AB12</f>
        <v>1076182</v>
      </c>
      <c r="AC13" s="167"/>
      <c r="AD13" s="200">
        <f>AD11+AD12</f>
        <v>2133274</v>
      </c>
      <c r="AE13" s="167"/>
      <c r="AF13" s="199">
        <f>AF11+AF12</f>
        <v>1110439</v>
      </c>
      <c r="AG13" s="167"/>
      <c r="AH13" s="200">
        <f>AH11+AH12</f>
        <v>3243713</v>
      </c>
      <c r="AI13" s="202"/>
      <c r="AJ13" s="199">
        <f>AJ11+AJ12</f>
        <v>1099633</v>
      </c>
      <c r="AK13" s="167"/>
      <c r="AL13" s="201">
        <f>AL11+AL12</f>
        <v>4343346</v>
      </c>
      <c r="AM13" s="202"/>
      <c r="AN13" s="198">
        <f>AN11+AN12</f>
        <v>1092121</v>
      </c>
      <c r="AO13" s="202"/>
      <c r="AP13" s="199">
        <f>AP11+AP12</f>
        <v>1104400</v>
      </c>
      <c r="AQ13" s="167"/>
      <c r="AR13" s="200">
        <f>AR11+AR12</f>
        <v>2196521</v>
      </c>
      <c r="AS13" s="167"/>
      <c r="AT13" s="199">
        <f>AT11+AT12</f>
        <v>1140357</v>
      </c>
      <c r="AU13" s="167"/>
      <c r="AV13" s="200">
        <f>AV11+AV12</f>
        <v>3336878</v>
      </c>
      <c r="AW13" s="202"/>
      <c r="AX13" s="199">
        <f>AX11+AX12</f>
        <v>1115206</v>
      </c>
      <c r="AY13" s="167"/>
      <c r="AZ13" s="201">
        <f>AZ11+AZ12</f>
        <v>4452084</v>
      </c>
      <c r="BA13" s="202"/>
      <c r="BB13" s="198">
        <f>BB11+BB12</f>
        <v>1081746</v>
      </c>
      <c r="BC13" s="203"/>
      <c r="BD13" s="199">
        <f>BD11+BD12</f>
        <v>995130</v>
      </c>
      <c r="BE13" s="167"/>
      <c r="BF13" s="200">
        <f>BF11+BF12</f>
        <v>2076876</v>
      </c>
      <c r="BG13" s="167"/>
      <c r="BH13" s="199">
        <f>BH11+BH12</f>
        <v>939236</v>
      </c>
      <c r="BI13" s="167"/>
      <c r="BJ13" s="200">
        <f>BJ11+BJ12</f>
        <v>3016112</v>
      </c>
      <c r="BK13" s="202"/>
      <c r="BL13" s="199">
        <f>BL11+BL12</f>
        <v>902724</v>
      </c>
      <c r="BM13" s="167"/>
      <c r="BN13" s="201">
        <f>BN11+BN12</f>
        <v>3918836</v>
      </c>
      <c r="BO13" s="202"/>
      <c r="BP13" s="198">
        <f>BP11+BP12</f>
        <v>925811</v>
      </c>
      <c r="BQ13" s="202"/>
      <c r="BR13" s="199">
        <f>BR11+BR12</f>
        <v>958300</v>
      </c>
      <c r="BS13" s="167"/>
      <c r="BT13" s="200">
        <f>BT11+BT12</f>
        <v>1884111</v>
      </c>
      <c r="BU13" s="202"/>
      <c r="BV13" s="199">
        <f>BV11+BV12</f>
        <v>1002794</v>
      </c>
      <c r="BW13" s="167"/>
      <c r="BX13" s="200">
        <f>BX11+BX12</f>
        <v>2886905</v>
      </c>
      <c r="BY13" s="202"/>
      <c r="BZ13" s="199">
        <f>BZ11+BZ12</f>
        <v>1014560</v>
      </c>
      <c r="CA13" s="167"/>
      <c r="CB13" s="200">
        <f>CB11+CB12</f>
        <v>3901465</v>
      </c>
      <c r="CC13" s="202"/>
      <c r="CD13" s="198">
        <f>CD11+CD12</f>
        <v>971967</v>
      </c>
      <c r="CE13" s="202"/>
      <c r="CF13" s="199">
        <f>CF11+CF12</f>
        <v>983378</v>
      </c>
      <c r="CG13" s="167"/>
      <c r="CH13" s="200">
        <f>CH11+CH12</f>
        <v>1955345</v>
      </c>
      <c r="CI13" s="202"/>
      <c r="CJ13" s="199">
        <f>CJ11+CJ12</f>
        <v>1078262</v>
      </c>
      <c r="CK13" s="167"/>
      <c r="CL13" s="200">
        <f>CL11+CL12</f>
        <v>3033607</v>
      </c>
      <c r="CM13" s="202"/>
      <c r="CN13" s="199">
        <f>CN11+CN12</f>
        <v>997105</v>
      </c>
      <c r="CO13" s="167"/>
      <c r="CP13" s="200">
        <f>CP11+CP12</f>
        <v>4030712</v>
      </c>
      <c r="CQ13" s="202"/>
      <c r="CR13" s="198">
        <f>CR11+CR12</f>
        <v>969724</v>
      </c>
      <c r="CS13" s="202"/>
      <c r="CT13" s="199">
        <f>CT11+CT12</f>
        <v>991827</v>
      </c>
      <c r="CU13" s="167"/>
      <c r="CV13" s="200">
        <f>CV11+CV12</f>
        <v>1961551</v>
      </c>
      <c r="CW13" s="202"/>
      <c r="CX13" s="199">
        <f>CX11+CX12</f>
        <v>1022874</v>
      </c>
      <c r="CY13" s="167"/>
      <c r="CZ13" s="200">
        <f>CZ11+CZ12</f>
        <v>2984425</v>
      </c>
      <c r="DA13" s="202"/>
      <c r="DB13" s="199">
        <f>DB11+DB12</f>
        <v>1005798</v>
      </c>
      <c r="DC13" s="167"/>
      <c r="DD13" s="200">
        <f>DD11+DD12</f>
        <v>3990223</v>
      </c>
      <c r="DE13" s="202"/>
      <c r="DF13" s="198">
        <f>DF11+DF12</f>
        <v>936493</v>
      </c>
    </row>
    <row r="14" spans="2:110">
      <c r="B14" s="186"/>
      <c r="C14" s="163"/>
      <c r="D14" s="204"/>
      <c r="E14" s="163"/>
      <c r="F14" s="187"/>
      <c r="G14" s="188"/>
      <c r="H14" s="187"/>
      <c r="I14" s="188"/>
      <c r="J14" s="187"/>
      <c r="K14" s="188"/>
      <c r="L14" s="166"/>
      <c r="M14" s="167"/>
      <c r="N14" s="168"/>
      <c r="O14" s="167"/>
      <c r="P14" s="169"/>
      <c r="Q14" s="167"/>
      <c r="R14" s="168"/>
      <c r="S14" s="167"/>
      <c r="T14" s="169"/>
      <c r="U14" s="167"/>
      <c r="V14" s="168"/>
      <c r="W14" s="167"/>
      <c r="X14" s="169"/>
      <c r="Y14" s="167"/>
      <c r="Z14" s="166"/>
      <c r="AA14" s="167"/>
      <c r="AB14" s="168"/>
      <c r="AC14" s="167"/>
      <c r="AD14" s="169"/>
      <c r="AE14" s="167"/>
      <c r="AF14" s="168"/>
      <c r="AG14" s="167"/>
      <c r="AH14" s="169"/>
      <c r="AI14" s="153"/>
      <c r="AJ14" s="168"/>
      <c r="AK14" s="167"/>
      <c r="AL14" s="169"/>
      <c r="AM14" s="153"/>
      <c r="AN14" s="166"/>
      <c r="AO14" s="153"/>
      <c r="AP14" s="168"/>
      <c r="AQ14" s="167"/>
      <c r="AR14" s="169"/>
      <c r="AS14" s="167"/>
      <c r="AT14" s="168"/>
      <c r="AU14" s="167"/>
      <c r="AV14" s="169"/>
      <c r="AW14" s="153"/>
      <c r="AX14" s="168"/>
      <c r="AY14" s="167"/>
      <c r="AZ14" s="169"/>
      <c r="BA14" s="153"/>
      <c r="BB14" s="166"/>
      <c r="BC14" s="170"/>
      <c r="BD14" s="168"/>
      <c r="BE14" s="167"/>
      <c r="BF14" s="169"/>
      <c r="BG14" s="167"/>
      <c r="BH14" s="168"/>
      <c r="BI14" s="167"/>
      <c r="BJ14" s="169"/>
      <c r="BK14" s="153"/>
      <c r="BL14" s="168"/>
      <c r="BM14" s="167"/>
      <c r="BN14" s="169"/>
      <c r="BO14" s="153"/>
      <c r="BP14" s="166"/>
      <c r="BQ14" s="153"/>
      <c r="BR14" s="168"/>
      <c r="BS14" s="167"/>
      <c r="BT14" s="169"/>
      <c r="BU14" s="153"/>
      <c r="BV14" s="168"/>
      <c r="BW14" s="167"/>
      <c r="BX14" s="169"/>
      <c r="BY14" s="153"/>
      <c r="BZ14" s="168"/>
      <c r="CA14" s="167"/>
      <c r="CB14" s="169"/>
      <c r="CC14" s="153"/>
      <c r="CD14" s="166"/>
      <c r="CE14" s="153"/>
      <c r="CF14" s="168"/>
      <c r="CG14" s="167"/>
      <c r="CH14" s="169"/>
      <c r="CI14" s="153"/>
      <c r="CJ14" s="168"/>
      <c r="CK14" s="167"/>
      <c r="CL14" s="169"/>
      <c r="CM14" s="153"/>
      <c r="CN14" s="168"/>
      <c r="CO14" s="167"/>
      <c r="CP14" s="169"/>
      <c r="CQ14" s="153"/>
      <c r="CR14" s="166"/>
      <c r="CS14" s="153"/>
      <c r="CT14" s="168"/>
      <c r="CU14" s="167"/>
      <c r="CV14" s="169"/>
      <c r="CW14" s="153"/>
      <c r="CX14" s="168"/>
      <c r="CY14" s="167"/>
      <c r="CZ14" s="169"/>
      <c r="DA14" s="153"/>
      <c r="DB14" s="168"/>
      <c r="DC14" s="167"/>
      <c r="DD14" s="169"/>
      <c r="DE14" s="153"/>
      <c r="DF14" s="166"/>
    </row>
    <row r="15" spans="2:110">
      <c r="B15" s="205" t="s">
        <v>28</v>
      </c>
      <c r="C15" s="163"/>
      <c r="D15" s="163"/>
      <c r="E15" s="163"/>
      <c r="F15" s="187"/>
      <c r="G15" s="188"/>
      <c r="H15" s="187"/>
      <c r="I15" s="188"/>
      <c r="J15" s="187"/>
      <c r="K15" s="188"/>
      <c r="L15" s="166"/>
      <c r="M15" s="167"/>
      <c r="N15" s="168"/>
      <c r="O15" s="167"/>
      <c r="P15" s="169"/>
      <c r="Q15" s="167"/>
      <c r="R15" s="168"/>
      <c r="S15" s="167"/>
      <c r="T15" s="169"/>
      <c r="U15" s="167"/>
      <c r="V15" s="168"/>
      <c r="W15" s="167"/>
      <c r="X15" s="169"/>
      <c r="Y15" s="167"/>
      <c r="Z15" s="166"/>
      <c r="AA15" s="167"/>
      <c r="AB15" s="168"/>
      <c r="AC15" s="167"/>
      <c r="AD15" s="169"/>
      <c r="AE15" s="167"/>
      <c r="AF15" s="168"/>
      <c r="AG15" s="167"/>
      <c r="AH15" s="169"/>
      <c r="AI15" s="153"/>
      <c r="AJ15" s="168"/>
      <c r="AK15" s="167"/>
      <c r="AL15" s="169"/>
      <c r="AM15" s="153"/>
      <c r="AN15" s="166"/>
      <c r="AO15" s="153"/>
      <c r="AP15" s="168"/>
      <c r="AQ15" s="167"/>
      <c r="AR15" s="169"/>
      <c r="AS15" s="167"/>
      <c r="AT15" s="168"/>
      <c r="AU15" s="167"/>
      <c r="AV15" s="169"/>
      <c r="AW15" s="153"/>
      <c r="AX15" s="168"/>
      <c r="AY15" s="167"/>
      <c r="AZ15" s="169"/>
      <c r="BA15" s="153"/>
      <c r="BB15" s="166"/>
      <c r="BC15" s="170"/>
      <c r="BD15" s="168"/>
      <c r="BE15" s="167"/>
      <c r="BF15" s="169"/>
      <c r="BG15" s="167"/>
      <c r="BH15" s="168"/>
      <c r="BI15" s="167"/>
      <c r="BJ15" s="169"/>
      <c r="BK15" s="153"/>
      <c r="BL15" s="168"/>
      <c r="BM15" s="167"/>
      <c r="BN15" s="169"/>
      <c r="BO15" s="153"/>
      <c r="BP15" s="166"/>
      <c r="BQ15" s="153"/>
      <c r="BR15" s="168"/>
      <c r="BS15" s="167"/>
      <c r="BT15" s="169"/>
      <c r="BU15" s="153"/>
      <c r="BV15" s="168"/>
      <c r="BW15" s="167"/>
      <c r="BX15" s="169"/>
      <c r="BY15" s="153"/>
      <c r="BZ15" s="168"/>
      <c r="CA15" s="167"/>
      <c r="CB15" s="169"/>
      <c r="CC15" s="153"/>
      <c r="CD15" s="166"/>
      <c r="CE15" s="153"/>
      <c r="CF15" s="168"/>
      <c r="CG15" s="167"/>
      <c r="CH15" s="169"/>
      <c r="CI15" s="153"/>
      <c r="CJ15" s="168"/>
      <c r="CK15" s="167"/>
      <c r="CL15" s="169"/>
      <c r="CM15" s="153"/>
      <c r="CN15" s="168"/>
      <c r="CO15" s="167"/>
      <c r="CP15" s="169"/>
      <c r="CQ15" s="153"/>
      <c r="CR15" s="166"/>
      <c r="CS15" s="153"/>
      <c r="CT15" s="168"/>
      <c r="CU15" s="167"/>
      <c r="CV15" s="169"/>
      <c r="CW15" s="153"/>
      <c r="CX15" s="168"/>
      <c r="CY15" s="167"/>
      <c r="CZ15" s="169"/>
      <c r="DA15" s="153"/>
      <c r="DB15" s="168"/>
      <c r="DC15" s="167"/>
      <c r="DD15" s="169"/>
      <c r="DE15" s="153"/>
      <c r="DF15" s="166"/>
    </row>
    <row r="16" spans="2:110">
      <c r="B16" s="186"/>
      <c r="C16" s="172" t="s">
        <v>73</v>
      </c>
      <c r="D16" s="172"/>
      <c r="E16" s="172"/>
      <c r="F16" s="187"/>
      <c r="G16" s="188"/>
      <c r="H16" s="187"/>
      <c r="I16" s="188"/>
      <c r="J16" s="187"/>
      <c r="K16" s="188"/>
      <c r="L16" s="166"/>
      <c r="M16" s="167"/>
      <c r="N16" s="168"/>
      <c r="O16" s="167"/>
      <c r="P16" s="169"/>
      <c r="Q16" s="167"/>
      <c r="R16" s="168"/>
      <c r="S16" s="167"/>
      <c r="T16" s="169"/>
      <c r="U16" s="167"/>
      <c r="V16" s="168"/>
      <c r="W16" s="167"/>
      <c r="X16" s="169"/>
      <c r="Y16" s="167"/>
      <c r="Z16" s="166"/>
      <c r="AA16" s="167"/>
      <c r="AB16" s="168"/>
      <c r="AC16" s="167"/>
      <c r="AD16" s="169"/>
      <c r="AE16" s="167"/>
      <c r="AF16" s="168"/>
      <c r="AG16" s="167"/>
      <c r="AH16" s="169"/>
      <c r="AI16" s="153"/>
      <c r="AJ16" s="168"/>
      <c r="AK16" s="167"/>
      <c r="AL16" s="169"/>
      <c r="AM16" s="153"/>
      <c r="AN16" s="166"/>
      <c r="AO16" s="153"/>
      <c r="AP16" s="168"/>
      <c r="AQ16" s="167"/>
      <c r="AR16" s="169"/>
      <c r="AS16" s="167"/>
      <c r="AT16" s="168"/>
      <c r="AU16" s="167"/>
      <c r="AV16" s="169"/>
      <c r="AW16" s="153"/>
      <c r="AX16" s="168"/>
      <c r="AY16" s="167"/>
      <c r="AZ16" s="169"/>
      <c r="BA16" s="153"/>
      <c r="BB16" s="166"/>
      <c r="BC16" s="170"/>
      <c r="BD16" s="168"/>
      <c r="BE16" s="167"/>
      <c r="BF16" s="169"/>
      <c r="BG16" s="167"/>
      <c r="BH16" s="168"/>
      <c r="BI16" s="167"/>
      <c r="BJ16" s="169"/>
      <c r="BK16" s="153"/>
      <c r="BL16" s="168"/>
      <c r="BM16" s="167"/>
      <c r="BN16" s="169"/>
      <c r="BO16" s="153"/>
      <c r="BP16" s="166"/>
      <c r="BQ16" s="153"/>
      <c r="BR16" s="168"/>
      <c r="BS16" s="167"/>
      <c r="BT16" s="169"/>
      <c r="BU16" s="153"/>
      <c r="BV16" s="168"/>
      <c r="BW16" s="167"/>
      <c r="BX16" s="169"/>
      <c r="BY16" s="153"/>
      <c r="BZ16" s="168"/>
      <c r="CA16" s="167"/>
      <c r="CB16" s="169"/>
      <c r="CC16" s="153"/>
      <c r="CD16" s="166"/>
      <c r="CE16" s="153"/>
      <c r="CF16" s="168"/>
      <c r="CG16" s="167"/>
      <c r="CH16" s="169"/>
      <c r="CI16" s="153"/>
      <c r="CJ16" s="168"/>
      <c r="CK16" s="167"/>
      <c r="CL16" s="169"/>
      <c r="CM16" s="153"/>
      <c r="CN16" s="168"/>
      <c r="CO16" s="167"/>
      <c r="CP16" s="169"/>
      <c r="CQ16" s="153"/>
      <c r="CR16" s="166"/>
      <c r="CS16" s="153"/>
      <c r="CT16" s="168"/>
      <c r="CU16" s="167"/>
      <c r="CV16" s="169"/>
      <c r="CW16" s="153"/>
      <c r="CX16" s="168"/>
      <c r="CY16" s="167"/>
      <c r="CZ16" s="169"/>
      <c r="DA16" s="153"/>
      <c r="DB16" s="168"/>
      <c r="DC16" s="167"/>
      <c r="DD16" s="169"/>
      <c r="DE16" s="153"/>
      <c r="DF16" s="166"/>
    </row>
    <row r="17" spans="2:110">
      <c r="B17" s="186"/>
      <c r="C17" s="163"/>
      <c r="D17" s="204" t="s">
        <v>74</v>
      </c>
      <c r="E17" s="206"/>
      <c r="F17" s="187">
        <v>716519</v>
      </c>
      <c r="G17" s="188"/>
      <c r="H17" s="187">
        <v>783066</v>
      </c>
      <c r="I17" s="188"/>
      <c r="J17" s="187">
        <v>802854</v>
      </c>
      <c r="K17" s="188"/>
      <c r="L17" s="189">
        <v>207114</v>
      </c>
      <c r="M17" s="190"/>
      <c r="N17" s="191">
        <f t="shared" ref="N17:N24" si="0">P17-L17</f>
        <v>213542</v>
      </c>
      <c r="O17" s="192"/>
      <c r="P17" s="195">
        <v>420656</v>
      </c>
      <c r="Q17" s="192"/>
      <c r="R17" s="191">
        <f t="shared" ref="R17:R24" si="1">T17-P17</f>
        <v>218021</v>
      </c>
      <c r="S17" s="192"/>
      <c r="T17" s="195">
        <v>638677</v>
      </c>
      <c r="U17" s="192"/>
      <c r="V17" s="191">
        <f t="shared" ref="V17:V24" si="2">X17-T17</f>
        <v>216254</v>
      </c>
      <c r="W17" s="192"/>
      <c r="X17" s="195">
        <v>854931</v>
      </c>
      <c r="Y17" s="192"/>
      <c r="Z17" s="189">
        <v>217603</v>
      </c>
      <c r="AA17" s="190"/>
      <c r="AB17" s="191">
        <f t="shared" ref="AB17:AB24" si="3">AD17-Z17</f>
        <v>227801</v>
      </c>
      <c r="AC17" s="190"/>
      <c r="AD17" s="193">
        <v>445404</v>
      </c>
      <c r="AE17" s="190"/>
      <c r="AF17" s="191">
        <f t="shared" ref="AF17:AF24" si="4">AH17-AD17</f>
        <v>241852</v>
      </c>
      <c r="AG17" s="190"/>
      <c r="AH17" s="193">
        <v>687256</v>
      </c>
      <c r="AI17" s="153"/>
      <c r="AJ17" s="191">
        <f t="shared" ref="AJ17:AJ24" si="5">AL17-AH17</f>
        <v>242123</v>
      </c>
      <c r="AK17" s="190"/>
      <c r="AL17" s="193">
        <v>929379</v>
      </c>
      <c r="AM17" s="153"/>
      <c r="AN17" s="189">
        <v>233164</v>
      </c>
      <c r="AO17" s="153"/>
      <c r="AP17" s="191">
        <f t="shared" ref="AP17:AP24" si="6">AR17-AN17</f>
        <v>243227</v>
      </c>
      <c r="AQ17" s="190"/>
      <c r="AR17" s="193">
        <v>476391</v>
      </c>
      <c r="AS17" s="190"/>
      <c r="AT17" s="191">
        <f t="shared" ref="AT17:AT24" si="7">AV17-AR17</f>
        <v>249245</v>
      </c>
      <c r="AU17" s="190"/>
      <c r="AV17" s="193">
        <v>725636</v>
      </c>
      <c r="AW17" s="153"/>
      <c r="AX17" s="191">
        <f t="shared" ref="AX17:AX24" si="8">AZ17-AV17</f>
        <v>221169</v>
      </c>
      <c r="AY17" s="190"/>
      <c r="AZ17" s="193">
        <v>946805</v>
      </c>
      <c r="BA17" s="153"/>
      <c r="BB17" s="194">
        <v>216299</v>
      </c>
      <c r="BC17" s="170"/>
      <c r="BD17" s="191">
        <f t="shared" ref="BD17:BD24" si="9">BF17-BB17</f>
        <v>192267</v>
      </c>
      <c r="BE17" s="192"/>
      <c r="BF17" s="195">
        <v>408566</v>
      </c>
      <c r="BG17" s="192"/>
      <c r="BH17" s="191">
        <f t="shared" ref="BH17:BH24" si="10">BJ17-BF17</f>
        <v>177431</v>
      </c>
      <c r="BI17" s="192"/>
      <c r="BJ17" s="195">
        <v>585997</v>
      </c>
      <c r="BK17" s="153"/>
      <c r="BL17" s="191">
        <f t="shared" ref="BL17:BL24" si="11">BN17-BJ17</f>
        <v>177438</v>
      </c>
      <c r="BM17" s="192"/>
      <c r="BN17" s="195">
        <v>763435</v>
      </c>
      <c r="BO17" s="153"/>
      <c r="BP17" s="194">
        <v>180607</v>
      </c>
      <c r="BQ17" s="153"/>
      <c r="BR17" s="191">
        <f t="shared" ref="BR17:BR24" si="12">BT17-BP17</f>
        <v>187131</v>
      </c>
      <c r="BS17" s="192"/>
      <c r="BT17" s="195">
        <v>367738</v>
      </c>
      <c r="BU17" s="153"/>
      <c r="BV17" s="191">
        <f t="shared" ref="BV17:BV24" si="13">BX17-BT17</f>
        <v>199750</v>
      </c>
      <c r="BW17" s="192"/>
      <c r="BX17" s="195">
        <v>567488</v>
      </c>
      <c r="BY17" s="153"/>
      <c r="BZ17" s="191">
        <f t="shared" ref="BZ17:BZ24" si="14">CB17-BX17</f>
        <v>202423</v>
      </c>
      <c r="CA17" s="192"/>
      <c r="CB17" s="195">
        <v>769911</v>
      </c>
      <c r="CC17" s="153"/>
      <c r="CD17" s="194">
        <v>190677</v>
      </c>
      <c r="CE17" s="153"/>
      <c r="CF17" s="191">
        <f t="shared" ref="CF17:CF24" si="15">CH17-CD17</f>
        <v>196276</v>
      </c>
      <c r="CG17" s="192"/>
      <c r="CH17" s="195">
        <v>386953</v>
      </c>
      <c r="CI17" s="153"/>
      <c r="CJ17" s="191">
        <f t="shared" ref="CJ17:CJ24" si="16">CL17-CH17</f>
        <v>198982</v>
      </c>
      <c r="CK17" s="192"/>
      <c r="CL17" s="195">
        <v>585935</v>
      </c>
      <c r="CM17" s="153"/>
      <c r="CN17" s="191">
        <f t="shared" ref="CN17:CN24" si="17">CP17-CL17</f>
        <v>189107</v>
      </c>
      <c r="CO17" s="192"/>
      <c r="CP17" s="195">
        <v>775042</v>
      </c>
      <c r="CQ17" s="153"/>
      <c r="CR17" s="194">
        <v>183352</v>
      </c>
      <c r="CS17" s="153"/>
      <c r="CT17" s="191">
        <v>192547</v>
      </c>
      <c r="CU17" s="192"/>
      <c r="CV17" s="195">
        <v>375899</v>
      </c>
      <c r="CW17" s="153"/>
      <c r="CX17" s="191">
        <v>196007</v>
      </c>
      <c r="CY17" s="192"/>
      <c r="CZ17" s="195">
        <v>571907</v>
      </c>
      <c r="DA17" s="153"/>
      <c r="DB17" s="191">
        <v>188390</v>
      </c>
      <c r="DC17" s="192"/>
      <c r="DD17" s="195">
        <v>760297</v>
      </c>
      <c r="DE17" s="153"/>
      <c r="DF17" s="194">
        <v>175307</v>
      </c>
    </row>
    <row r="18" spans="2:110">
      <c r="B18" s="186"/>
      <c r="C18" s="204" t="s">
        <v>75</v>
      </c>
      <c r="D18" s="204"/>
      <c r="E18" s="163"/>
      <c r="F18" s="187">
        <v>637297</v>
      </c>
      <c r="G18" s="188"/>
      <c r="H18" s="187">
        <v>743406</v>
      </c>
      <c r="I18" s="188"/>
      <c r="J18" s="187">
        <v>742993</v>
      </c>
      <c r="K18" s="188"/>
      <c r="L18" s="189">
        <v>161105</v>
      </c>
      <c r="M18" s="190"/>
      <c r="N18" s="191">
        <f t="shared" si="0"/>
        <v>161965</v>
      </c>
      <c r="O18" s="192"/>
      <c r="P18" s="195">
        <v>323070</v>
      </c>
      <c r="Q18" s="192"/>
      <c r="R18" s="191">
        <f t="shared" si="1"/>
        <v>189291</v>
      </c>
      <c r="S18" s="192"/>
      <c r="T18" s="195">
        <v>512361</v>
      </c>
      <c r="U18" s="192"/>
      <c r="V18" s="191">
        <f t="shared" si="2"/>
        <v>243929</v>
      </c>
      <c r="W18" s="192"/>
      <c r="X18" s="195">
        <v>756290</v>
      </c>
      <c r="Y18" s="192"/>
      <c r="Z18" s="189">
        <v>196655</v>
      </c>
      <c r="AA18" s="190"/>
      <c r="AB18" s="191">
        <f t="shared" si="3"/>
        <v>170833</v>
      </c>
      <c r="AC18" s="190"/>
      <c r="AD18" s="193">
        <v>367488</v>
      </c>
      <c r="AE18" s="190"/>
      <c r="AF18" s="191">
        <f t="shared" si="4"/>
        <v>196229</v>
      </c>
      <c r="AG18" s="190"/>
      <c r="AH18" s="193">
        <v>563717</v>
      </c>
      <c r="AI18" s="153"/>
      <c r="AJ18" s="191">
        <f t="shared" si="5"/>
        <v>228085</v>
      </c>
      <c r="AK18" s="190"/>
      <c r="AL18" s="193">
        <v>791802</v>
      </c>
      <c r="AM18" s="153"/>
      <c r="AN18" s="189">
        <v>187036</v>
      </c>
      <c r="AO18" s="153"/>
      <c r="AP18" s="191">
        <f t="shared" si="6"/>
        <v>191700</v>
      </c>
      <c r="AQ18" s="190"/>
      <c r="AR18" s="193">
        <v>378736</v>
      </c>
      <c r="AS18" s="190"/>
      <c r="AT18" s="191">
        <f t="shared" si="7"/>
        <v>248029</v>
      </c>
      <c r="AU18" s="190"/>
      <c r="AV18" s="193">
        <v>626765</v>
      </c>
      <c r="AW18" s="153"/>
      <c r="AX18" s="191">
        <f t="shared" si="8"/>
        <v>309182</v>
      </c>
      <c r="AY18" s="190"/>
      <c r="AZ18" s="193">
        <v>935947</v>
      </c>
      <c r="BA18" s="153"/>
      <c r="BB18" s="194">
        <v>241691</v>
      </c>
      <c r="BC18" s="170"/>
      <c r="BD18" s="191">
        <f t="shared" si="9"/>
        <v>217070</v>
      </c>
      <c r="BE18" s="192"/>
      <c r="BF18" s="195">
        <v>458761</v>
      </c>
      <c r="BG18" s="192"/>
      <c r="BH18" s="191">
        <f t="shared" si="10"/>
        <v>193392</v>
      </c>
      <c r="BI18" s="192"/>
      <c r="BJ18" s="195">
        <v>652153</v>
      </c>
      <c r="BK18" s="153"/>
      <c r="BL18" s="191">
        <f t="shared" si="11"/>
        <v>346847</v>
      </c>
      <c r="BM18" s="192"/>
      <c r="BN18" s="195">
        <v>999000</v>
      </c>
      <c r="BO18" s="153"/>
      <c r="BP18" s="194">
        <v>270474</v>
      </c>
      <c r="BQ18" s="153"/>
      <c r="BR18" s="191">
        <f t="shared" si="12"/>
        <v>271978</v>
      </c>
      <c r="BS18" s="192"/>
      <c r="BT18" s="195">
        <v>542452</v>
      </c>
      <c r="BU18" s="153"/>
      <c r="BV18" s="191">
        <f t="shared" si="13"/>
        <v>307862</v>
      </c>
      <c r="BW18" s="192"/>
      <c r="BX18" s="195">
        <v>850314</v>
      </c>
      <c r="BY18" s="153"/>
      <c r="BZ18" s="191">
        <f t="shared" si="14"/>
        <v>342355</v>
      </c>
      <c r="CA18" s="192"/>
      <c r="CB18" s="195">
        <v>1192669</v>
      </c>
      <c r="CC18" s="153"/>
      <c r="CD18" s="194">
        <v>238301</v>
      </c>
      <c r="CE18" s="153"/>
      <c r="CF18" s="191">
        <f t="shared" si="15"/>
        <v>253671</v>
      </c>
      <c r="CG18" s="192"/>
      <c r="CH18" s="195">
        <v>491972</v>
      </c>
      <c r="CI18" s="153"/>
      <c r="CJ18" s="191">
        <f t="shared" si="16"/>
        <v>287256</v>
      </c>
      <c r="CK18" s="192"/>
      <c r="CL18" s="195">
        <v>779228</v>
      </c>
      <c r="CM18" s="153"/>
      <c r="CN18" s="191">
        <f t="shared" si="17"/>
        <v>273582</v>
      </c>
      <c r="CO18" s="192"/>
      <c r="CP18" s="195">
        <v>1052810</v>
      </c>
      <c r="CQ18" s="153"/>
      <c r="CR18" s="194">
        <v>256222</v>
      </c>
      <c r="CS18" s="153"/>
      <c r="CT18" s="191">
        <v>262026</v>
      </c>
      <c r="CU18" s="192"/>
      <c r="CV18" s="195">
        <v>518247</v>
      </c>
      <c r="CW18" s="153"/>
      <c r="CX18" s="191">
        <v>280283</v>
      </c>
      <c r="CY18" s="192"/>
      <c r="CZ18" s="195">
        <v>798531</v>
      </c>
      <c r="DA18" s="153"/>
      <c r="DB18" s="191">
        <v>282463</v>
      </c>
      <c r="DC18" s="192"/>
      <c r="DD18" s="195">
        <v>1080994</v>
      </c>
      <c r="DE18" s="153"/>
      <c r="DF18" s="194">
        <v>227735</v>
      </c>
    </row>
    <row r="19" spans="2:110">
      <c r="B19" s="186"/>
      <c r="C19" s="204" t="s">
        <v>76</v>
      </c>
      <c r="D19" s="204"/>
      <c r="E19" s="163"/>
      <c r="F19" s="187">
        <v>1561229</v>
      </c>
      <c r="G19" s="188"/>
      <c r="H19" s="187">
        <v>1706585</v>
      </c>
      <c r="I19" s="188"/>
      <c r="J19" s="187">
        <v>1747404</v>
      </c>
      <c r="K19" s="188"/>
      <c r="L19" s="189">
        <v>429605</v>
      </c>
      <c r="M19" s="190"/>
      <c r="N19" s="191">
        <f t="shared" si="0"/>
        <v>445177</v>
      </c>
      <c r="O19" s="192"/>
      <c r="P19" s="169">
        <v>874782</v>
      </c>
      <c r="Q19" s="167"/>
      <c r="R19" s="191">
        <f t="shared" si="1"/>
        <v>446938</v>
      </c>
      <c r="S19" s="192"/>
      <c r="T19" s="169">
        <v>1321720</v>
      </c>
      <c r="U19" s="167"/>
      <c r="V19" s="191">
        <f t="shared" si="2"/>
        <v>461595</v>
      </c>
      <c r="W19" s="192"/>
      <c r="X19" s="169">
        <v>1783315</v>
      </c>
      <c r="Y19" s="167"/>
      <c r="Z19" s="189">
        <v>439709</v>
      </c>
      <c r="AA19" s="190"/>
      <c r="AB19" s="191">
        <f t="shared" si="3"/>
        <v>423953</v>
      </c>
      <c r="AC19" s="190"/>
      <c r="AD19" s="193">
        <v>863662</v>
      </c>
      <c r="AE19" s="190"/>
      <c r="AF19" s="191">
        <f t="shared" si="4"/>
        <v>438774</v>
      </c>
      <c r="AG19" s="190"/>
      <c r="AH19" s="193">
        <v>1302436</v>
      </c>
      <c r="AI19" s="153"/>
      <c r="AJ19" s="191">
        <f t="shared" si="5"/>
        <v>467265</v>
      </c>
      <c r="AK19" s="190"/>
      <c r="AL19" s="193">
        <v>1769701</v>
      </c>
      <c r="AM19" s="153"/>
      <c r="AN19" s="189">
        <v>442244</v>
      </c>
      <c r="AO19" s="153"/>
      <c r="AP19" s="191">
        <f t="shared" si="6"/>
        <v>435053</v>
      </c>
      <c r="AQ19" s="190"/>
      <c r="AR19" s="193">
        <v>877297</v>
      </c>
      <c r="AS19" s="190"/>
      <c r="AT19" s="191">
        <f t="shared" si="7"/>
        <v>438526</v>
      </c>
      <c r="AU19" s="190"/>
      <c r="AV19" s="193">
        <v>1315823</v>
      </c>
      <c r="AW19" s="153"/>
      <c r="AX19" s="191">
        <f t="shared" si="8"/>
        <v>449110</v>
      </c>
      <c r="AY19" s="190"/>
      <c r="AZ19" s="193">
        <v>1764933</v>
      </c>
      <c r="BA19" s="153"/>
      <c r="BB19" s="194">
        <v>420080</v>
      </c>
      <c r="BC19" s="170"/>
      <c r="BD19" s="191">
        <f t="shared" si="9"/>
        <v>404127</v>
      </c>
      <c r="BE19" s="192"/>
      <c r="BF19" s="195">
        <v>824207</v>
      </c>
      <c r="BG19" s="192"/>
      <c r="BH19" s="191">
        <f t="shared" si="10"/>
        <v>410468</v>
      </c>
      <c r="BI19" s="192"/>
      <c r="BJ19" s="195">
        <v>1234675</v>
      </c>
      <c r="BK19" s="153"/>
      <c r="BL19" s="191">
        <f t="shared" si="11"/>
        <v>442720</v>
      </c>
      <c r="BM19" s="192"/>
      <c r="BN19" s="195">
        <v>1677395</v>
      </c>
      <c r="BO19" s="153"/>
      <c r="BP19" s="194">
        <v>395564</v>
      </c>
      <c r="BQ19" s="153"/>
      <c r="BR19" s="191">
        <f t="shared" si="12"/>
        <v>404252</v>
      </c>
      <c r="BS19" s="192"/>
      <c r="BT19" s="195">
        <v>799816</v>
      </c>
      <c r="BU19" s="153"/>
      <c r="BV19" s="191">
        <f t="shared" si="13"/>
        <v>397545</v>
      </c>
      <c r="BW19" s="192"/>
      <c r="BX19" s="195">
        <v>1197361</v>
      </c>
      <c r="BY19" s="153"/>
      <c r="BZ19" s="191">
        <f t="shared" si="14"/>
        <v>394553</v>
      </c>
      <c r="CA19" s="192"/>
      <c r="CB19" s="195">
        <v>1591914</v>
      </c>
      <c r="CC19" s="153"/>
      <c r="CD19" s="194">
        <v>368968</v>
      </c>
      <c r="CE19" s="153"/>
      <c r="CF19" s="191">
        <f t="shared" si="15"/>
        <v>362971</v>
      </c>
      <c r="CG19" s="192"/>
      <c r="CH19" s="195">
        <v>731939</v>
      </c>
      <c r="CI19" s="153"/>
      <c r="CJ19" s="191">
        <f t="shared" si="16"/>
        <v>374585</v>
      </c>
      <c r="CK19" s="192"/>
      <c r="CL19" s="195">
        <v>1106524</v>
      </c>
      <c r="CM19" s="153"/>
      <c r="CN19" s="191">
        <f t="shared" si="17"/>
        <v>387206</v>
      </c>
      <c r="CO19" s="192"/>
      <c r="CP19" s="195">
        <v>1493730</v>
      </c>
      <c r="CQ19" s="153"/>
      <c r="CR19" s="194">
        <v>361873</v>
      </c>
      <c r="CS19" s="153"/>
      <c r="CT19" s="191">
        <v>357733</v>
      </c>
      <c r="CU19" s="192"/>
      <c r="CV19" s="195">
        <v>719607</v>
      </c>
      <c r="CW19" s="153"/>
      <c r="CX19" s="191">
        <v>369634</v>
      </c>
      <c r="CY19" s="192"/>
      <c r="CZ19" s="195">
        <v>1089239</v>
      </c>
      <c r="DA19" s="153"/>
      <c r="DB19" s="191">
        <v>389894</v>
      </c>
      <c r="DC19" s="192"/>
      <c r="DD19" s="195">
        <v>1479133</v>
      </c>
      <c r="DE19" s="153"/>
      <c r="DF19" s="194">
        <v>339943</v>
      </c>
    </row>
    <row r="20" spans="2:110">
      <c r="B20" s="186"/>
      <c r="C20" s="204" t="s">
        <v>31</v>
      </c>
      <c r="D20" s="204"/>
      <c r="E20" s="163"/>
      <c r="F20" s="187">
        <v>581116</v>
      </c>
      <c r="G20" s="188"/>
      <c r="H20" s="187">
        <v>572649</v>
      </c>
      <c r="I20" s="188"/>
      <c r="J20" s="187">
        <v>564935</v>
      </c>
      <c r="K20" s="188"/>
      <c r="L20" s="189">
        <v>141709</v>
      </c>
      <c r="M20" s="190"/>
      <c r="N20" s="191">
        <f t="shared" si="0"/>
        <v>142931</v>
      </c>
      <c r="O20" s="192"/>
      <c r="P20" s="169">
        <v>284640</v>
      </c>
      <c r="Q20" s="167"/>
      <c r="R20" s="191">
        <f t="shared" si="1"/>
        <v>143191</v>
      </c>
      <c r="S20" s="192"/>
      <c r="T20" s="169">
        <v>427831</v>
      </c>
      <c r="U20" s="167"/>
      <c r="V20" s="191">
        <f t="shared" si="2"/>
        <v>143124</v>
      </c>
      <c r="W20" s="192"/>
      <c r="X20" s="169">
        <v>570955</v>
      </c>
      <c r="Y20" s="167"/>
      <c r="Z20" s="189">
        <v>143340</v>
      </c>
      <c r="AA20" s="190"/>
      <c r="AB20" s="191">
        <f t="shared" si="3"/>
        <v>146577</v>
      </c>
      <c r="AC20" s="190"/>
      <c r="AD20" s="193">
        <v>289917</v>
      </c>
      <c r="AE20" s="190"/>
      <c r="AF20" s="191">
        <f t="shared" si="4"/>
        <v>141664</v>
      </c>
      <c r="AG20" s="190"/>
      <c r="AH20" s="193">
        <v>431581</v>
      </c>
      <c r="AI20" s="153"/>
      <c r="AJ20" s="191">
        <f t="shared" si="5"/>
        <v>141976</v>
      </c>
      <c r="AK20" s="190"/>
      <c r="AL20" s="193">
        <v>573557</v>
      </c>
      <c r="AM20" s="153"/>
      <c r="AN20" s="189">
        <v>146685</v>
      </c>
      <c r="AO20" s="153"/>
      <c r="AP20" s="191">
        <f t="shared" si="6"/>
        <v>147555</v>
      </c>
      <c r="AQ20" s="190"/>
      <c r="AR20" s="193">
        <v>294240</v>
      </c>
      <c r="AS20" s="190"/>
      <c r="AT20" s="191">
        <f t="shared" si="7"/>
        <v>145151</v>
      </c>
      <c r="AU20" s="190"/>
      <c r="AV20" s="193">
        <v>439391</v>
      </c>
      <c r="AW20" s="153"/>
      <c r="AX20" s="191">
        <f t="shared" si="8"/>
        <v>169242</v>
      </c>
      <c r="AY20" s="190"/>
      <c r="AZ20" s="193">
        <v>608633</v>
      </c>
      <c r="BA20" s="153"/>
      <c r="BB20" s="194">
        <v>189845</v>
      </c>
      <c r="BC20" s="170"/>
      <c r="BD20" s="191">
        <f t="shared" si="9"/>
        <v>202580</v>
      </c>
      <c r="BE20" s="192"/>
      <c r="BF20" s="195">
        <v>392425</v>
      </c>
      <c r="BG20" s="192"/>
      <c r="BH20" s="191">
        <f t="shared" si="10"/>
        <v>200985</v>
      </c>
      <c r="BI20" s="192"/>
      <c r="BJ20" s="195">
        <v>593410</v>
      </c>
      <c r="BK20" s="153"/>
      <c r="BL20" s="191">
        <f t="shared" si="11"/>
        <v>210371</v>
      </c>
      <c r="BM20" s="192"/>
      <c r="BN20" s="195">
        <v>803781</v>
      </c>
      <c r="BO20" s="153"/>
      <c r="BP20" s="194">
        <v>167753</v>
      </c>
      <c r="BQ20" s="153"/>
      <c r="BR20" s="191">
        <f t="shared" si="12"/>
        <v>148337</v>
      </c>
      <c r="BS20" s="192"/>
      <c r="BT20" s="195">
        <v>316090</v>
      </c>
      <c r="BU20" s="153"/>
      <c r="BV20" s="191">
        <f t="shared" si="13"/>
        <v>148952</v>
      </c>
      <c r="BW20" s="192"/>
      <c r="BX20" s="195">
        <v>465042</v>
      </c>
      <c r="BY20" s="153"/>
      <c r="BZ20" s="191">
        <f t="shared" si="14"/>
        <v>140955</v>
      </c>
      <c r="CA20" s="192"/>
      <c r="CB20" s="195">
        <v>605997</v>
      </c>
      <c r="CC20" s="153"/>
      <c r="CD20" s="194">
        <v>147085</v>
      </c>
      <c r="CE20" s="153"/>
      <c r="CF20" s="191">
        <f t="shared" si="15"/>
        <v>150581</v>
      </c>
      <c r="CG20" s="192"/>
      <c r="CH20" s="195">
        <v>297666</v>
      </c>
      <c r="CI20" s="153"/>
      <c r="CJ20" s="191">
        <f t="shared" si="16"/>
        <v>152369</v>
      </c>
      <c r="CK20" s="192"/>
      <c r="CL20" s="195">
        <v>450035</v>
      </c>
      <c r="CM20" s="153"/>
      <c r="CN20" s="191">
        <f t="shared" si="17"/>
        <v>156420</v>
      </c>
      <c r="CO20" s="192"/>
      <c r="CP20" s="195">
        <v>606455</v>
      </c>
      <c r="CQ20" s="153"/>
      <c r="CR20" s="194">
        <v>152510</v>
      </c>
      <c r="CS20" s="153"/>
      <c r="CT20" s="191">
        <v>154150</v>
      </c>
      <c r="CU20" s="192"/>
      <c r="CV20" s="195">
        <v>306660</v>
      </c>
      <c r="CW20" s="153"/>
      <c r="CX20" s="191">
        <v>155504</v>
      </c>
      <c r="CY20" s="192"/>
      <c r="CZ20" s="195">
        <v>462165</v>
      </c>
      <c r="DA20" s="153"/>
      <c r="DB20" s="191">
        <v>155925</v>
      </c>
      <c r="DC20" s="192"/>
      <c r="DD20" s="195">
        <v>618091</v>
      </c>
      <c r="DE20" s="153"/>
      <c r="DF20" s="194">
        <v>153387</v>
      </c>
    </row>
    <row r="21" spans="2:110">
      <c r="B21" s="186"/>
      <c r="C21" s="204" t="s">
        <v>32</v>
      </c>
      <c r="D21" s="204"/>
      <c r="E21" s="163"/>
      <c r="F21" s="187">
        <v>24923</v>
      </c>
      <c r="G21" s="188"/>
      <c r="H21" s="187">
        <v>386653</v>
      </c>
      <c r="I21" s="188"/>
      <c r="J21" s="187">
        <v>14000</v>
      </c>
      <c r="K21" s="188"/>
      <c r="L21" s="189">
        <v>0</v>
      </c>
      <c r="M21" s="190"/>
      <c r="N21" s="191">
        <f t="shared" si="0"/>
        <v>0</v>
      </c>
      <c r="O21" s="192"/>
      <c r="P21" s="169">
        <v>0</v>
      </c>
      <c r="Q21" s="167"/>
      <c r="R21" s="191">
        <f t="shared" si="1"/>
        <v>0</v>
      </c>
      <c r="S21" s="192"/>
      <c r="T21" s="169">
        <v>0</v>
      </c>
      <c r="U21" s="167"/>
      <c r="V21" s="191">
        <f t="shared" si="2"/>
        <v>0</v>
      </c>
      <c r="W21" s="192"/>
      <c r="X21" s="169">
        <v>0</v>
      </c>
      <c r="Y21" s="167"/>
      <c r="Z21" s="189">
        <v>0</v>
      </c>
      <c r="AA21" s="190"/>
      <c r="AB21" s="191">
        <f t="shared" si="3"/>
        <v>0</v>
      </c>
      <c r="AC21" s="190"/>
      <c r="AD21" s="193">
        <v>0</v>
      </c>
      <c r="AE21" s="190"/>
      <c r="AF21" s="191">
        <f t="shared" si="4"/>
        <v>0</v>
      </c>
      <c r="AG21" s="190"/>
      <c r="AH21" s="193">
        <v>0</v>
      </c>
      <c r="AI21" s="153"/>
      <c r="AJ21" s="191">
        <f t="shared" si="5"/>
        <v>0</v>
      </c>
      <c r="AK21" s="190"/>
      <c r="AL21" s="193">
        <v>0</v>
      </c>
      <c r="AM21" s="153"/>
      <c r="AN21" s="189">
        <v>0</v>
      </c>
      <c r="AO21" s="153"/>
      <c r="AP21" s="191">
        <f t="shared" si="6"/>
        <v>0</v>
      </c>
      <c r="AQ21" s="190"/>
      <c r="AR21" s="193">
        <v>0</v>
      </c>
      <c r="AS21" s="190"/>
      <c r="AT21" s="191">
        <f t="shared" si="7"/>
        <v>0</v>
      </c>
      <c r="AU21" s="190"/>
      <c r="AV21" s="193">
        <v>0</v>
      </c>
      <c r="AW21" s="153"/>
      <c r="AX21" s="191">
        <f t="shared" si="8"/>
        <v>0</v>
      </c>
      <c r="AY21" s="190"/>
      <c r="AZ21" s="193">
        <v>0</v>
      </c>
      <c r="BA21" s="153"/>
      <c r="BB21" s="194">
        <v>0</v>
      </c>
      <c r="BC21" s="170"/>
      <c r="BD21" s="191">
        <f t="shared" si="9"/>
        <v>0</v>
      </c>
      <c r="BE21" s="192"/>
      <c r="BF21" s="195">
        <v>0</v>
      </c>
      <c r="BG21" s="192"/>
      <c r="BH21" s="191">
        <f t="shared" si="10"/>
        <v>0</v>
      </c>
      <c r="BI21" s="192"/>
      <c r="BJ21" s="195">
        <v>0</v>
      </c>
      <c r="BK21" s="153"/>
      <c r="BL21" s="191">
        <f t="shared" si="11"/>
        <v>0</v>
      </c>
      <c r="BM21" s="192"/>
      <c r="BN21" s="195">
        <v>0</v>
      </c>
      <c r="BO21" s="153"/>
      <c r="BP21" s="194">
        <v>0</v>
      </c>
      <c r="BQ21" s="153"/>
      <c r="BR21" s="191">
        <f t="shared" si="12"/>
        <v>0</v>
      </c>
      <c r="BS21" s="192"/>
      <c r="BT21" s="195">
        <v>0</v>
      </c>
      <c r="BU21" s="153"/>
      <c r="BV21" s="191">
        <f t="shared" si="13"/>
        <v>0</v>
      </c>
      <c r="BW21" s="192"/>
      <c r="BX21" s="195">
        <v>0</v>
      </c>
      <c r="BY21" s="153"/>
      <c r="BZ21" s="191">
        <f t="shared" si="14"/>
        <v>0</v>
      </c>
      <c r="CA21" s="192"/>
      <c r="CB21" s="195">
        <v>0</v>
      </c>
      <c r="CC21" s="153"/>
      <c r="CD21" s="194">
        <v>0</v>
      </c>
      <c r="CE21" s="153"/>
      <c r="CF21" s="191">
        <f t="shared" si="15"/>
        <v>0</v>
      </c>
      <c r="CG21" s="192"/>
      <c r="CH21" s="195">
        <v>0</v>
      </c>
      <c r="CI21" s="153"/>
      <c r="CJ21" s="191">
        <f t="shared" si="16"/>
        <v>0</v>
      </c>
      <c r="CK21" s="192"/>
      <c r="CL21" s="195">
        <v>0</v>
      </c>
      <c r="CM21" s="153"/>
      <c r="CN21" s="191">
        <f t="shared" si="17"/>
        <v>0</v>
      </c>
      <c r="CO21" s="192"/>
      <c r="CP21" s="195">
        <v>0</v>
      </c>
      <c r="CQ21" s="153"/>
      <c r="CR21" s="194">
        <v>0</v>
      </c>
      <c r="CS21" s="153"/>
      <c r="CT21" s="191">
        <v>0</v>
      </c>
      <c r="CU21" s="192"/>
      <c r="CV21" s="195">
        <v>0</v>
      </c>
      <c r="CW21" s="153"/>
      <c r="CX21" s="191">
        <v>0</v>
      </c>
      <c r="CY21" s="192"/>
      <c r="CZ21" s="195">
        <v>0</v>
      </c>
      <c r="DA21" s="153"/>
      <c r="DB21" s="191">
        <v>0</v>
      </c>
      <c r="DC21" s="192"/>
      <c r="DD21" s="195">
        <v>0</v>
      </c>
      <c r="DE21" s="153"/>
      <c r="DF21" s="194">
        <v>0</v>
      </c>
    </row>
    <row r="22" spans="2:110">
      <c r="B22" s="186"/>
      <c r="C22" s="204" t="s">
        <v>33</v>
      </c>
      <c r="D22" s="204"/>
      <c r="E22" s="163"/>
      <c r="F22" s="187">
        <v>38987</v>
      </c>
      <c r="G22" s="188"/>
      <c r="H22" s="187">
        <v>17413</v>
      </c>
      <c r="I22" s="188"/>
      <c r="J22" s="187">
        <v>16169</v>
      </c>
      <c r="K22" s="188"/>
      <c r="L22" s="166">
        <v>5176</v>
      </c>
      <c r="M22" s="167"/>
      <c r="N22" s="191">
        <f t="shared" si="0"/>
        <v>1250</v>
      </c>
      <c r="O22" s="167"/>
      <c r="P22" s="169">
        <v>6426</v>
      </c>
      <c r="Q22" s="167"/>
      <c r="R22" s="191">
        <f t="shared" si="1"/>
        <v>1981</v>
      </c>
      <c r="S22" s="167"/>
      <c r="T22" s="169">
        <v>8407</v>
      </c>
      <c r="U22" s="167"/>
      <c r="V22" s="191">
        <f t="shared" si="2"/>
        <v>2310</v>
      </c>
      <c r="W22" s="167"/>
      <c r="X22" s="169">
        <v>10717</v>
      </c>
      <c r="Y22" s="167"/>
      <c r="Z22" s="166">
        <v>1037</v>
      </c>
      <c r="AA22" s="167"/>
      <c r="AB22" s="191">
        <f t="shared" si="3"/>
        <v>2922</v>
      </c>
      <c r="AC22" s="167"/>
      <c r="AD22" s="169">
        <v>3959</v>
      </c>
      <c r="AE22" s="167"/>
      <c r="AF22" s="191">
        <f t="shared" si="4"/>
        <v>-9700</v>
      </c>
      <c r="AG22" s="167"/>
      <c r="AH22" s="169">
        <v>-5741</v>
      </c>
      <c r="AI22" s="153"/>
      <c r="AJ22" s="191">
        <f t="shared" si="5"/>
        <v>15630</v>
      </c>
      <c r="AK22" s="167"/>
      <c r="AL22" s="169">
        <v>9889</v>
      </c>
      <c r="AM22" s="153"/>
      <c r="AN22" s="166">
        <v>2003</v>
      </c>
      <c r="AO22" s="153"/>
      <c r="AP22" s="191">
        <f t="shared" si="6"/>
        <v>2702</v>
      </c>
      <c r="AQ22" s="167"/>
      <c r="AR22" s="169">
        <v>4705</v>
      </c>
      <c r="AS22" s="167"/>
      <c r="AT22" s="191">
        <f t="shared" si="7"/>
        <v>11262</v>
      </c>
      <c r="AU22" s="167"/>
      <c r="AV22" s="169">
        <v>15967</v>
      </c>
      <c r="AW22" s="153"/>
      <c r="AX22" s="191">
        <f t="shared" si="8"/>
        <v>2121</v>
      </c>
      <c r="AY22" s="167"/>
      <c r="AZ22" s="169">
        <v>18088</v>
      </c>
      <c r="BA22" s="153"/>
      <c r="BB22" s="166">
        <v>5434</v>
      </c>
      <c r="BC22" s="170"/>
      <c r="BD22" s="191">
        <f t="shared" si="9"/>
        <v>9018</v>
      </c>
      <c r="BE22" s="167"/>
      <c r="BF22" s="169">
        <v>14452</v>
      </c>
      <c r="BG22" s="167"/>
      <c r="BH22" s="191">
        <f t="shared" si="10"/>
        <v>1701</v>
      </c>
      <c r="BI22" s="167"/>
      <c r="BJ22" s="169">
        <v>16153</v>
      </c>
      <c r="BK22" s="153"/>
      <c r="BL22" s="191">
        <f t="shared" si="11"/>
        <v>14453</v>
      </c>
      <c r="BM22" s="167"/>
      <c r="BN22" s="169">
        <v>30606</v>
      </c>
      <c r="BO22" s="153"/>
      <c r="BP22" s="166">
        <v>1934</v>
      </c>
      <c r="BQ22" s="153"/>
      <c r="BR22" s="191">
        <f t="shared" si="12"/>
        <v>6893</v>
      </c>
      <c r="BS22" s="167"/>
      <c r="BT22" s="169">
        <v>8827</v>
      </c>
      <c r="BU22" s="153"/>
      <c r="BV22" s="191">
        <f t="shared" si="13"/>
        <v>7947</v>
      </c>
      <c r="BW22" s="167"/>
      <c r="BX22" s="169">
        <v>16774</v>
      </c>
      <c r="BY22" s="153"/>
      <c r="BZ22" s="191">
        <f t="shared" si="14"/>
        <v>4695</v>
      </c>
      <c r="CA22" s="167"/>
      <c r="CB22" s="169">
        <v>21469</v>
      </c>
      <c r="CC22" s="153"/>
      <c r="CD22" s="166">
        <v>4251</v>
      </c>
      <c r="CE22" s="153"/>
      <c r="CF22" s="191">
        <f t="shared" si="15"/>
        <v>5399</v>
      </c>
      <c r="CG22" s="167"/>
      <c r="CH22" s="169">
        <v>9650</v>
      </c>
      <c r="CI22" s="153"/>
      <c r="CJ22" s="191">
        <f t="shared" si="16"/>
        <v>2618</v>
      </c>
      <c r="CK22" s="167"/>
      <c r="CL22" s="169">
        <v>12268</v>
      </c>
      <c r="CM22" s="153"/>
      <c r="CN22" s="191">
        <f t="shared" si="17"/>
        <v>4045</v>
      </c>
      <c r="CO22" s="167"/>
      <c r="CP22" s="169">
        <v>16313</v>
      </c>
      <c r="CQ22" s="153"/>
      <c r="CR22" s="166">
        <v>5059</v>
      </c>
      <c r="CS22" s="153"/>
      <c r="CT22" s="191">
        <v>4756</v>
      </c>
      <c r="CU22" s="167"/>
      <c r="CV22" s="169">
        <v>9815</v>
      </c>
      <c r="CW22" s="153"/>
      <c r="CX22" s="191">
        <v>6538</v>
      </c>
      <c r="CY22" s="167"/>
      <c r="CZ22" s="169">
        <v>16353</v>
      </c>
      <c r="DA22" s="153"/>
      <c r="DB22" s="191">
        <v>5769</v>
      </c>
      <c r="DC22" s="167"/>
      <c r="DD22" s="169">
        <v>22121</v>
      </c>
      <c r="DE22" s="153"/>
      <c r="DF22" s="166">
        <v>3623</v>
      </c>
    </row>
    <row r="23" spans="2:110">
      <c r="B23" s="186"/>
      <c r="C23" s="204" t="s">
        <v>34</v>
      </c>
      <c r="D23" s="204"/>
      <c r="E23" s="163"/>
      <c r="F23" s="187">
        <v>0</v>
      </c>
      <c r="G23" s="188"/>
      <c r="H23" s="187">
        <v>0</v>
      </c>
      <c r="I23" s="188"/>
      <c r="J23" s="187">
        <v>0</v>
      </c>
      <c r="K23" s="188"/>
      <c r="L23" s="166">
        <v>0</v>
      </c>
      <c r="M23" s="167"/>
      <c r="N23" s="191">
        <f t="shared" si="0"/>
        <v>0</v>
      </c>
      <c r="O23" s="167"/>
      <c r="P23" s="169">
        <v>0</v>
      </c>
      <c r="Q23" s="167"/>
      <c r="R23" s="191">
        <f t="shared" si="1"/>
        <v>0</v>
      </c>
      <c r="S23" s="167"/>
      <c r="T23" s="169">
        <v>0</v>
      </c>
      <c r="U23" s="167"/>
      <c r="V23" s="191">
        <f t="shared" si="2"/>
        <v>0</v>
      </c>
      <c r="W23" s="167"/>
      <c r="X23" s="169">
        <v>0</v>
      </c>
      <c r="Y23" s="167"/>
      <c r="Z23" s="166">
        <v>0</v>
      </c>
      <c r="AA23" s="167"/>
      <c r="AB23" s="191">
        <f t="shared" si="3"/>
        <v>0</v>
      </c>
      <c r="AC23" s="167"/>
      <c r="AD23" s="169">
        <v>0</v>
      </c>
      <c r="AE23" s="167"/>
      <c r="AF23" s="191">
        <f t="shared" si="4"/>
        <v>0</v>
      </c>
      <c r="AG23" s="167"/>
      <c r="AH23" s="169">
        <v>0</v>
      </c>
      <c r="AI23" s="153"/>
      <c r="AJ23" s="191">
        <f t="shared" si="5"/>
        <v>0</v>
      </c>
      <c r="AK23" s="167"/>
      <c r="AL23" s="169">
        <v>0</v>
      </c>
      <c r="AM23" s="153"/>
      <c r="AN23" s="166">
        <v>-4213</v>
      </c>
      <c r="AO23" s="153"/>
      <c r="AP23" s="191">
        <f t="shared" si="6"/>
        <v>0</v>
      </c>
      <c r="AQ23" s="167"/>
      <c r="AR23" s="169">
        <v>-4213</v>
      </c>
      <c r="AS23" s="167"/>
      <c r="AT23" s="191">
        <f t="shared" si="7"/>
        <v>65</v>
      </c>
      <c r="AU23" s="167"/>
      <c r="AV23" s="169">
        <v>-4148</v>
      </c>
      <c r="AW23" s="153"/>
      <c r="AX23" s="191">
        <f t="shared" si="8"/>
        <v>25170</v>
      </c>
      <c r="AY23" s="167"/>
      <c r="AZ23" s="169">
        <v>21022</v>
      </c>
      <c r="BA23" s="153"/>
      <c r="BB23" s="166">
        <v>6931</v>
      </c>
      <c r="BC23" s="170"/>
      <c r="BD23" s="191">
        <f t="shared" si="9"/>
        <v>-249024</v>
      </c>
      <c r="BE23" s="167"/>
      <c r="BF23" s="169">
        <v>-242093</v>
      </c>
      <c r="BG23" s="167"/>
      <c r="BH23" s="191">
        <f t="shared" si="10"/>
        <v>-1534</v>
      </c>
      <c r="BI23" s="167"/>
      <c r="BJ23" s="169">
        <v>-243627</v>
      </c>
      <c r="BK23" s="153"/>
      <c r="BL23" s="191">
        <f t="shared" si="11"/>
        <v>-3140</v>
      </c>
      <c r="BM23" s="167"/>
      <c r="BN23" s="169">
        <v>-246767</v>
      </c>
      <c r="BO23" s="153"/>
      <c r="BP23" s="166">
        <v>-6900</v>
      </c>
      <c r="BQ23" s="153"/>
      <c r="BR23" s="191">
        <f t="shared" si="12"/>
        <v>-10511</v>
      </c>
      <c r="BS23" s="167"/>
      <c r="BT23" s="169">
        <v>-17411</v>
      </c>
      <c r="BU23" s="153"/>
      <c r="BV23" s="191">
        <f t="shared" si="13"/>
        <v>-10283</v>
      </c>
      <c r="BW23" s="167"/>
      <c r="BX23" s="169">
        <v>-27694</v>
      </c>
      <c r="BY23" s="153"/>
      <c r="BZ23" s="191">
        <f t="shared" si="14"/>
        <v>-5136</v>
      </c>
      <c r="CA23" s="167"/>
      <c r="CB23" s="169">
        <v>-32830</v>
      </c>
      <c r="CC23" s="153"/>
      <c r="CD23" s="166">
        <v>-111477</v>
      </c>
      <c r="CE23" s="153"/>
      <c r="CF23" s="191">
        <f t="shared" si="15"/>
        <v>-1705</v>
      </c>
      <c r="CG23" s="167"/>
      <c r="CH23" s="169">
        <v>-113182</v>
      </c>
      <c r="CI23" s="153"/>
      <c r="CJ23" s="191">
        <f t="shared" si="16"/>
        <v>-643</v>
      </c>
      <c r="CK23" s="167"/>
      <c r="CL23" s="169">
        <v>-113825</v>
      </c>
      <c r="CM23" s="153"/>
      <c r="CN23" s="191">
        <f t="shared" si="17"/>
        <v>270</v>
      </c>
      <c r="CO23" s="167"/>
      <c r="CP23" s="169">
        <v>-113555</v>
      </c>
      <c r="CQ23" s="153"/>
      <c r="CR23" s="166">
        <v>-124</v>
      </c>
      <c r="CS23" s="153"/>
      <c r="CT23" s="191">
        <v>0</v>
      </c>
      <c r="CU23" s="167"/>
      <c r="CV23" s="169">
        <v>-124</v>
      </c>
      <c r="CW23" s="153"/>
      <c r="CX23" s="191">
        <v>0</v>
      </c>
      <c r="CY23" s="167"/>
      <c r="CZ23" s="169">
        <v>-124</v>
      </c>
      <c r="DA23" s="153"/>
      <c r="DB23" s="191">
        <v>-50</v>
      </c>
      <c r="DC23" s="167"/>
      <c r="DD23" s="169">
        <v>-174</v>
      </c>
      <c r="DE23" s="153"/>
      <c r="DF23" s="166">
        <v>0</v>
      </c>
    </row>
    <row r="24" spans="2:110">
      <c r="B24" s="186"/>
      <c r="C24" s="204" t="s">
        <v>77</v>
      </c>
      <c r="D24" s="204"/>
      <c r="E24" s="163"/>
      <c r="F24" s="187">
        <v>0</v>
      </c>
      <c r="G24" s="188"/>
      <c r="H24" s="187">
        <v>0</v>
      </c>
      <c r="I24" s="188"/>
      <c r="J24" s="187">
        <v>0</v>
      </c>
      <c r="K24" s="188"/>
      <c r="L24" s="166">
        <v>0</v>
      </c>
      <c r="M24" s="167"/>
      <c r="N24" s="191">
        <f t="shared" si="0"/>
        <v>0</v>
      </c>
      <c r="O24" s="167"/>
      <c r="P24" s="169">
        <v>0</v>
      </c>
      <c r="Q24" s="167"/>
      <c r="R24" s="191">
        <f t="shared" si="1"/>
        <v>0</v>
      </c>
      <c r="S24" s="167"/>
      <c r="T24" s="169">
        <v>0</v>
      </c>
      <c r="U24" s="167"/>
      <c r="V24" s="191">
        <f t="shared" si="2"/>
        <v>0</v>
      </c>
      <c r="W24" s="167"/>
      <c r="X24" s="169">
        <v>0</v>
      </c>
      <c r="Y24" s="167"/>
      <c r="Z24" s="166">
        <v>0</v>
      </c>
      <c r="AA24" s="167"/>
      <c r="AB24" s="191">
        <f t="shared" si="3"/>
        <v>0</v>
      </c>
      <c r="AC24" s="167"/>
      <c r="AD24" s="169">
        <v>0</v>
      </c>
      <c r="AE24" s="167"/>
      <c r="AF24" s="191">
        <f t="shared" si="4"/>
        <v>0</v>
      </c>
      <c r="AG24" s="167"/>
      <c r="AH24" s="169">
        <v>0</v>
      </c>
      <c r="AI24" s="153"/>
      <c r="AJ24" s="191">
        <f t="shared" si="5"/>
        <v>-11762</v>
      </c>
      <c r="AK24" s="167"/>
      <c r="AL24" s="169">
        <v>-11762</v>
      </c>
      <c r="AM24" s="153"/>
      <c r="AN24" s="166">
        <v>0</v>
      </c>
      <c r="AO24" s="153"/>
      <c r="AP24" s="191">
        <f t="shared" si="6"/>
        <v>0</v>
      </c>
      <c r="AQ24" s="167"/>
      <c r="AR24" s="169">
        <v>0</v>
      </c>
      <c r="AS24" s="167"/>
      <c r="AT24" s="191">
        <f t="shared" si="7"/>
        <v>0</v>
      </c>
      <c r="AU24" s="167"/>
      <c r="AV24" s="169">
        <v>0</v>
      </c>
      <c r="AW24" s="153"/>
      <c r="AX24" s="191">
        <f t="shared" si="8"/>
        <v>0</v>
      </c>
      <c r="AY24" s="167"/>
      <c r="AZ24" s="169">
        <v>0</v>
      </c>
      <c r="BA24" s="153"/>
      <c r="BB24" s="166">
        <v>0</v>
      </c>
      <c r="BC24" s="170"/>
      <c r="BD24" s="191">
        <f t="shared" si="9"/>
        <v>0</v>
      </c>
      <c r="BE24" s="167"/>
      <c r="BF24" s="169">
        <v>0</v>
      </c>
      <c r="BG24" s="167"/>
      <c r="BH24" s="191">
        <f t="shared" si="10"/>
        <v>0</v>
      </c>
      <c r="BI24" s="167"/>
      <c r="BJ24" s="169">
        <v>0</v>
      </c>
      <c r="BK24" s="153"/>
      <c r="BL24" s="191">
        <f t="shared" si="11"/>
        <v>-255479</v>
      </c>
      <c r="BM24" s="167"/>
      <c r="BN24" s="169">
        <v>-255479</v>
      </c>
      <c r="BO24" s="153"/>
      <c r="BP24" s="166">
        <v>-91446</v>
      </c>
      <c r="BQ24" s="153"/>
      <c r="BR24" s="191">
        <f t="shared" si="12"/>
        <v>0</v>
      </c>
      <c r="BS24" s="167"/>
      <c r="BT24" s="169">
        <v>-91446</v>
      </c>
      <c r="BU24" s="153"/>
      <c r="BV24" s="191">
        <f t="shared" si="13"/>
        <v>0</v>
      </c>
      <c r="BW24" s="167"/>
      <c r="BX24" s="169">
        <v>-91446</v>
      </c>
      <c r="BY24" s="153"/>
      <c r="BZ24" s="191">
        <f t="shared" si="14"/>
        <v>-21547</v>
      </c>
      <c r="CA24" s="167"/>
      <c r="CB24" s="169">
        <v>-112993</v>
      </c>
      <c r="CC24" s="153"/>
      <c r="CD24" s="166">
        <v>-122873</v>
      </c>
      <c r="CE24" s="153"/>
      <c r="CF24" s="191">
        <f t="shared" si="15"/>
        <v>-25</v>
      </c>
      <c r="CG24" s="167"/>
      <c r="CH24" s="169">
        <v>-122898</v>
      </c>
      <c r="CI24" s="153"/>
      <c r="CJ24" s="191">
        <f t="shared" si="16"/>
        <v>-23986</v>
      </c>
      <c r="CK24" s="167"/>
      <c r="CL24" s="169">
        <v>-146884</v>
      </c>
      <c r="CM24" s="153"/>
      <c r="CN24" s="191">
        <f t="shared" si="17"/>
        <v>0</v>
      </c>
      <c r="CO24" s="167"/>
      <c r="CP24" s="169">
        <v>-146884</v>
      </c>
      <c r="CQ24" s="153"/>
      <c r="CR24" s="166">
        <v>0</v>
      </c>
      <c r="CS24" s="153"/>
      <c r="CT24" s="191">
        <v>-9149</v>
      </c>
      <c r="CU24" s="167"/>
      <c r="CV24" s="169">
        <v>-9149</v>
      </c>
      <c r="CW24" s="153"/>
      <c r="CX24" s="191">
        <v>-7119</v>
      </c>
      <c r="CY24" s="167"/>
      <c r="CZ24" s="169">
        <v>-16269</v>
      </c>
      <c r="DA24" s="153"/>
      <c r="DB24" s="191">
        <v>-2701</v>
      </c>
      <c r="DC24" s="167"/>
      <c r="DD24" s="169">
        <v>-18970</v>
      </c>
      <c r="DE24" s="153"/>
      <c r="DF24" s="166">
        <v>-17063</v>
      </c>
    </row>
    <row r="25" spans="2:110">
      <c r="B25" s="162"/>
      <c r="C25" s="207"/>
      <c r="D25" s="156" t="s">
        <v>39</v>
      </c>
      <c r="E25" s="207"/>
      <c r="F25" s="198">
        <f>SUM(F17:F24)</f>
        <v>3560071</v>
      </c>
      <c r="G25" s="188"/>
      <c r="H25" s="198">
        <f>SUM(H17:H24)</f>
        <v>4209772</v>
      </c>
      <c r="I25" s="188"/>
      <c r="J25" s="198">
        <f>SUM(J17:J24)</f>
        <v>3888355</v>
      </c>
      <c r="K25" s="188"/>
      <c r="L25" s="198">
        <f>SUM(L17:L24)</f>
        <v>944709</v>
      </c>
      <c r="M25" s="167"/>
      <c r="N25" s="208">
        <f>SUM(N17:N24)</f>
        <v>964865</v>
      </c>
      <c r="O25" s="167"/>
      <c r="P25" s="201">
        <f>SUM(P17:P24)</f>
        <v>1909574</v>
      </c>
      <c r="Q25" s="167"/>
      <c r="R25" s="208">
        <f>SUM(R17:R24)</f>
        <v>999422</v>
      </c>
      <c r="S25" s="167"/>
      <c r="T25" s="201">
        <f>SUM(T17:T24)</f>
        <v>2908996</v>
      </c>
      <c r="U25" s="167"/>
      <c r="V25" s="208">
        <f>SUM(V17:V24)</f>
        <v>1067212</v>
      </c>
      <c r="W25" s="167"/>
      <c r="X25" s="201">
        <f>SUM(X17:X24)</f>
        <v>3976208</v>
      </c>
      <c r="Y25" s="167"/>
      <c r="Z25" s="198">
        <f>SUM(Z17:Z24)</f>
        <v>998344</v>
      </c>
      <c r="AA25" s="167"/>
      <c r="AB25" s="208">
        <f>SUM(AB17:AB24)</f>
        <v>972086</v>
      </c>
      <c r="AC25" s="167"/>
      <c r="AD25" s="201">
        <f>SUM(AD17:AD24)</f>
        <v>1970430</v>
      </c>
      <c r="AE25" s="167"/>
      <c r="AF25" s="208">
        <f>SUM(AF17:AF24)</f>
        <v>1008819</v>
      </c>
      <c r="AG25" s="167"/>
      <c r="AH25" s="201">
        <f>SUM(AH17:AH24)</f>
        <v>2979249</v>
      </c>
      <c r="AI25" s="153"/>
      <c r="AJ25" s="208">
        <f>SUM(AJ17:AJ24)</f>
        <v>1083317</v>
      </c>
      <c r="AK25" s="167"/>
      <c r="AL25" s="201">
        <f>SUM(AL17:AL24)</f>
        <v>4062566</v>
      </c>
      <c r="AM25" s="153"/>
      <c r="AN25" s="198">
        <f>SUM(AN17:AN24)</f>
        <v>1006919</v>
      </c>
      <c r="AO25" s="153"/>
      <c r="AP25" s="208">
        <f>SUM(AP17:AP24)</f>
        <v>1020237</v>
      </c>
      <c r="AQ25" s="167"/>
      <c r="AR25" s="201">
        <f>SUM(AR17:AR24)</f>
        <v>2027156</v>
      </c>
      <c r="AS25" s="167"/>
      <c r="AT25" s="208">
        <f>SUM(AT17:AT24)</f>
        <v>1092278</v>
      </c>
      <c r="AU25" s="167"/>
      <c r="AV25" s="201">
        <f>SUM(AV17:AV24)</f>
        <v>3119434</v>
      </c>
      <c r="AW25" s="156"/>
      <c r="AX25" s="208">
        <f>SUM(AX17:AX24)</f>
        <v>1175994</v>
      </c>
      <c r="AY25" s="167"/>
      <c r="AZ25" s="201">
        <f>SUM(AZ17:AZ24)</f>
        <v>4295428</v>
      </c>
      <c r="BA25" s="156"/>
      <c r="BB25" s="198">
        <f>SUM(BB17:BB24)</f>
        <v>1080280</v>
      </c>
      <c r="BC25" s="170"/>
      <c r="BD25" s="208">
        <f>SUM(BD17:BD24)</f>
        <v>776038</v>
      </c>
      <c r="BE25" s="167"/>
      <c r="BF25" s="201">
        <f>SUM(BF17:BF24)</f>
        <v>1856318</v>
      </c>
      <c r="BG25" s="167"/>
      <c r="BH25" s="208">
        <f>SUM(BH17:BH24)</f>
        <v>982443</v>
      </c>
      <c r="BI25" s="167"/>
      <c r="BJ25" s="201">
        <f>SUM(BJ17:BJ24)</f>
        <v>2838761</v>
      </c>
      <c r="BK25" s="156"/>
      <c r="BL25" s="208">
        <f>SUM(BL17:BL24)</f>
        <v>933210</v>
      </c>
      <c r="BM25" s="167"/>
      <c r="BN25" s="201">
        <f>SUM(BN17:BN24)</f>
        <v>3771971</v>
      </c>
      <c r="BO25" s="156"/>
      <c r="BP25" s="198">
        <f>SUM(BP17:BP24)</f>
        <v>917986</v>
      </c>
      <c r="BQ25" s="156"/>
      <c r="BR25" s="208">
        <f>SUM(BR17:BR24)</f>
        <v>1008080</v>
      </c>
      <c r="BS25" s="167"/>
      <c r="BT25" s="201">
        <f>SUM(BT17:BT24)</f>
        <v>1926066</v>
      </c>
      <c r="BU25" s="156"/>
      <c r="BV25" s="208">
        <f>SUM(BV17:BV24)</f>
        <v>1051773</v>
      </c>
      <c r="BW25" s="167"/>
      <c r="BX25" s="201">
        <f>SUM(BX17:BX24)</f>
        <v>2977839</v>
      </c>
      <c r="BY25" s="156"/>
      <c r="BZ25" s="208">
        <f>SUM(BZ17:BZ24)</f>
        <v>1058298</v>
      </c>
      <c r="CA25" s="167"/>
      <c r="CB25" s="201">
        <f>SUM(CB17:CB24)</f>
        <v>4036137</v>
      </c>
      <c r="CC25" s="156"/>
      <c r="CD25" s="198">
        <f>SUM(CD17:CD24)</f>
        <v>714932</v>
      </c>
      <c r="CE25" s="156"/>
      <c r="CF25" s="208">
        <f>SUM(CF17:CF24)</f>
        <v>967168</v>
      </c>
      <c r="CG25" s="167"/>
      <c r="CH25" s="201">
        <f>SUM(CH17:CH24)</f>
        <v>1682100</v>
      </c>
      <c r="CI25" s="156"/>
      <c r="CJ25" s="208">
        <f>SUM(CJ17:CJ24)</f>
        <v>991181</v>
      </c>
      <c r="CK25" s="167"/>
      <c r="CL25" s="201">
        <f>SUM(CL17:CL24)</f>
        <v>2673281</v>
      </c>
      <c r="CM25" s="156"/>
      <c r="CN25" s="208">
        <f>SUM(CN17:CN24)</f>
        <v>1010630</v>
      </c>
      <c r="CO25" s="167"/>
      <c r="CP25" s="201">
        <f>SUM(CP17:CP24)</f>
        <v>3683911</v>
      </c>
      <c r="CQ25" s="156"/>
      <c r="CR25" s="198">
        <f>SUM(CR17:CR24)</f>
        <v>958892</v>
      </c>
      <c r="CS25" s="156"/>
      <c r="CT25" s="208">
        <f>SUM(CT17:CT24)</f>
        <v>962063</v>
      </c>
      <c r="CU25" s="167"/>
      <c r="CV25" s="201">
        <f>SUM(CV17:CV24)</f>
        <v>1920955</v>
      </c>
      <c r="CW25" s="156"/>
      <c r="CX25" s="208">
        <f>SUM(CX17:CX24)</f>
        <v>1000847</v>
      </c>
      <c r="CY25" s="167"/>
      <c r="CZ25" s="201">
        <f>SUM(CZ17:CZ24)</f>
        <v>2921802</v>
      </c>
      <c r="DA25" s="156"/>
      <c r="DB25" s="208">
        <f>SUM(DB17:DB24)</f>
        <v>1019690</v>
      </c>
      <c r="DC25" s="167"/>
      <c r="DD25" s="201">
        <f>SUM(DD17:DD24)</f>
        <v>3941492</v>
      </c>
      <c r="DE25" s="156"/>
      <c r="DF25" s="198">
        <f>SUM(DF17:DF24)</f>
        <v>882932</v>
      </c>
    </row>
    <row r="26" spans="2:110">
      <c r="B26" s="186"/>
      <c r="C26" s="172"/>
      <c r="D26" s="172"/>
      <c r="E26" s="172"/>
      <c r="F26" s="187"/>
      <c r="G26" s="188"/>
      <c r="H26" s="187"/>
      <c r="I26" s="188"/>
      <c r="J26" s="187"/>
      <c r="K26" s="188"/>
      <c r="L26" s="166"/>
      <c r="M26" s="167"/>
      <c r="N26" s="168"/>
      <c r="O26" s="167"/>
      <c r="P26" s="169"/>
      <c r="Q26" s="167"/>
      <c r="R26" s="168"/>
      <c r="S26" s="167"/>
      <c r="T26" s="169"/>
      <c r="U26" s="167"/>
      <c r="V26" s="168"/>
      <c r="W26" s="167"/>
      <c r="X26" s="169"/>
      <c r="Y26" s="167"/>
      <c r="Z26" s="166"/>
      <c r="AA26" s="167"/>
      <c r="AB26" s="168"/>
      <c r="AC26" s="167"/>
      <c r="AD26" s="169"/>
      <c r="AE26" s="167"/>
      <c r="AF26" s="168"/>
      <c r="AG26" s="167"/>
      <c r="AH26" s="169"/>
      <c r="AI26" s="153"/>
      <c r="AJ26" s="168"/>
      <c r="AK26" s="167"/>
      <c r="AL26" s="169"/>
      <c r="AM26" s="153"/>
      <c r="AN26" s="166"/>
      <c r="AO26" s="153"/>
      <c r="AP26" s="168"/>
      <c r="AQ26" s="167"/>
      <c r="AR26" s="169"/>
      <c r="AS26" s="167"/>
      <c r="AT26" s="168"/>
      <c r="AU26" s="167"/>
      <c r="AV26" s="169"/>
      <c r="AW26" s="153"/>
      <c r="AX26" s="168"/>
      <c r="AY26" s="167"/>
      <c r="AZ26" s="169"/>
      <c r="BA26" s="153"/>
      <c r="BB26" s="166"/>
      <c r="BC26" s="170"/>
      <c r="BD26" s="168"/>
      <c r="BE26" s="167"/>
      <c r="BF26" s="169"/>
      <c r="BG26" s="167"/>
      <c r="BH26" s="168"/>
      <c r="BI26" s="167"/>
      <c r="BJ26" s="169"/>
      <c r="BK26" s="153"/>
      <c r="BL26" s="168"/>
      <c r="BM26" s="167"/>
      <c r="BN26" s="169"/>
      <c r="BO26" s="153"/>
      <c r="BP26" s="166"/>
      <c r="BQ26" s="153"/>
      <c r="BR26" s="168"/>
      <c r="BS26" s="167"/>
      <c r="BT26" s="169"/>
      <c r="BU26" s="153"/>
      <c r="BV26" s="168"/>
      <c r="BW26" s="167"/>
      <c r="BX26" s="169"/>
      <c r="BY26" s="153"/>
      <c r="BZ26" s="168"/>
      <c r="CA26" s="167"/>
      <c r="CB26" s="169"/>
      <c r="CC26" s="153"/>
      <c r="CD26" s="166"/>
      <c r="CE26" s="153"/>
      <c r="CF26" s="168"/>
      <c r="CG26" s="167"/>
      <c r="CH26" s="169"/>
      <c r="CI26" s="153"/>
      <c r="CJ26" s="168"/>
      <c r="CK26" s="167"/>
      <c r="CL26" s="169"/>
      <c r="CM26" s="153"/>
      <c r="CN26" s="168"/>
      <c r="CO26" s="167"/>
      <c r="CP26" s="169"/>
      <c r="CQ26" s="153"/>
      <c r="CR26" s="166"/>
      <c r="CS26" s="153"/>
      <c r="CT26" s="168"/>
      <c r="CU26" s="167"/>
      <c r="CV26" s="169"/>
      <c r="CW26" s="153"/>
      <c r="CX26" s="168"/>
      <c r="CY26" s="167"/>
      <c r="CZ26" s="169"/>
      <c r="DA26" s="153"/>
      <c r="DB26" s="168"/>
      <c r="DC26" s="167"/>
      <c r="DD26" s="169"/>
      <c r="DE26" s="153"/>
      <c r="DF26" s="166"/>
    </row>
    <row r="27" spans="2:110">
      <c r="B27" s="209" t="s">
        <v>78</v>
      </c>
      <c r="C27" s="173"/>
      <c r="D27" s="173"/>
      <c r="E27" s="173"/>
      <c r="F27" s="187">
        <f>F13-F25</f>
        <v>379680</v>
      </c>
      <c r="G27" s="188"/>
      <c r="H27" s="187">
        <f>H13-H25</f>
        <v>32782</v>
      </c>
      <c r="I27" s="188"/>
      <c r="J27" s="187">
        <f>J13-J25</f>
        <v>325525</v>
      </c>
      <c r="K27" s="188"/>
      <c r="L27" s="187">
        <f>L13-L25</f>
        <v>79148</v>
      </c>
      <c r="M27" s="188"/>
      <c r="N27" s="210">
        <f>N13-N25</f>
        <v>65028</v>
      </c>
      <c r="O27" s="188"/>
      <c r="P27" s="211">
        <f>P13-P25</f>
        <v>144176</v>
      </c>
      <c r="Q27" s="167"/>
      <c r="R27" s="210">
        <f>R13-R25</f>
        <v>61359</v>
      </c>
      <c r="S27" s="188"/>
      <c r="T27" s="211">
        <f>T13-T25</f>
        <v>205535</v>
      </c>
      <c r="U27" s="188"/>
      <c r="V27" s="210">
        <f>V13-V25</f>
        <v>-4062</v>
      </c>
      <c r="W27" s="167"/>
      <c r="X27" s="211">
        <f>X13-X25</f>
        <v>201473</v>
      </c>
      <c r="Y27" s="188"/>
      <c r="Z27" s="187">
        <f>Z13-Z25</f>
        <v>58748</v>
      </c>
      <c r="AA27" s="188"/>
      <c r="AB27" s="210">
        <f>AB13-AB25</f>
        <v>104096</v>
      </c>
      <c r="AC27" s="188"/>
      <c r="AD27" s="211">
        <f>AD13-AD25</f>
        <v>162844</v>
      </c>
      <c r="AE27" s="188"/>
      <c r="AF27" s="210">
        <f>AF13-AF25</f>
        <v>101620</v>
      </c>
      <c r="AG27" s="188"/>
      <c r="AH27" s="211">
        <f>AH13-AH25</f>
        <v>264464</v>
      </c>
      <c r="AI27" s="167"/>
      <c r="AJ27" s="210">
        <f>AJ13-AJ25</f>
        <v>16316</v>
      </c>
      <c r="AK27" s="188"/>
      <c r="AL27" s="211">
        <f>AL13-AL25</f>
        <v>280780</v>
      </c>
      <c r="AM27" s="188"/>
      <c r="AN27" s="187">
        <f>AN13-AN25</f>
        <v>85202</v>
      </c>
      <c r="AO27" s="181"/>
      <c r="AP27" s="210">
        <f>AP13-AP25</f>
        <v>84163</v>
      </c>
      <c r="AQ27" s="188"/>
      <c r="AR27" s="211">
        <f>AR13-AR25</f>
        <v>169365</v>
      </c>
      <c r="AS27" s="188"/>
      <c r="AT27" s="210">
        <f>AT13-AT25</f>
        <v>48079</v>
      </c>
      <c r="AU27" s="188"/>
      <c r="AV27" s="211">
        <f>AV13-AV25</f>
        <v>217444</v>
      </c>
      <c r="AW27" s="188"/>
      <c r="AX27" s="210">
        <f>AX13-AX25</f>
        <v>-60788</v>
      </c>
      <c r="AY27" s="188"/>
      <c r="AZ27" s="211">
        <f>AZ13-AZ25</f>
        <v>156656</v>
      </c>
      <c r="BA27" s="167"/>
      <c r="BB27" s="187">
        <f>BB13-BB25</f>
        <v>1466</v>
      </c>
      <c r="BC27" s="210"/>
      <c r="BD27" s="210">
        <f>BD13-BD25</f>
        <v>219092</v>
      </c>
      <c r="BE27" s="188"/>
      <c r="BF27" s="211">
        <f>BF13-BF25</f>
        <v>220558</v>
      </c>
      <c r="BG27" s="167"/>
      <c r="BH27" s="210">
        <f>BH13-BH25</f>
        <v>-43207</v>
      </c>
      <c r="BI27" s="188"/>
      <c r="BJ27" s="211">
        <f>BJ13-BJ25</f>
        <v>177351</v>
      </c>
      <c r="BK27" s="188"/>
      <c r="BL27" s="210">
        <f>BL13-BL25</f>
        <v>-30486</v>
      </c>
      <c r="BM27" s="188"/>
      <c r="BN27" s="211">
        <f>BN13-BN25</f>
        <v>146865</v>
      </c>
      <c r="BO27" s="188"/>
      <c r="BP27" s="187">
        <f>BP13-BP25</f>
        <v>7825</v>
      </c>
      <c r="BQ27" s="188"/>
      <c r="BR27" s="210">
        <f>BR13-BR25</f>
        <v>-49780</v>
      </c>
      <c r="BS27" s="167"/>
      <c r="BT27" s="211">
        <f>BT13-BT25</f>
        <v>-41955</v>
      </c>
      <c r="BU27" s="188"/>
      <c r="BV27" s="210">
        <f>BV13-BV25</f>
        <v>-48979</v>
      </c>
      <c r="BW27" s="167"/>
      <c r="BX27" s="211">
        <f>BX13-BX25</f>
        <v>-90934</v>
      </c>
      <c r="BY27" s="188"/>
      <c r="BZ27" s="210">
        <f>BZ13-BZ25</f>
        <v>-43738</v>
      </c>
      <c r="CA27" s="167"/>
      <c r="CB27" s="211">
        <f>CB13-CB25</f>
        <v>-134672</v>
      </c>
      <c r="CC27" s="188"/>
      <c r="CD27" s="187">
        <f>CD13-CD25</f>
        <v>257035</v>
      </c>
      <c r="CE27" s="188"/>
      <c r="CF27" s="210">
        <f>CF13-CF25</f>
        <v>16210</v>
      </c>
      <c r="CG27" s="167"/>
      <c r="CH27" s="211">
        <f>CH13-CH25</f>
        <v>273245</v>
      </c>
      <c r="CI27" s="188"/>
      <c r="CJ27" s="210">
        <f>CJ13-CJ25</f>
        <v>87081</v>
      </c>
      <c r="CK27" s="167"/>
      <c r="CL27" s="211">
        <f>CL13-CL25</f>
        <v>360326</v>
      </c>
      <c r="CM27" s="188"/>
      <c r="CN27" s="210">
        <f>CN13-CN25</f>
        <v>-13525</v>
      </c>
      <c r="CO27" s="167"/>
      <c r="CP27" s="211">
        <f>CP13-CP25</f>
        <v>346801</v>
      </c>
      <c r="CQ27" s="188"/>
      <c r="CR27" s="187">
        <f>CR13-CR25</f>
        <v>10832</v>
      </c>
      <c r="CS27" s="188"/>
      <c r="CT27" s="210">
        <f>CT13-CT25</f>
        <v>29764</v>
      </c>
      <c r="CU27" s="167"/>
      <c r="CV27" s="211">
        <f>CV13-CV25</f>
        <v>40596</v>
      </c>
      <c r="CW27" s="188"/>
      <c r="CX27" s="210">
        <f>CX13-CX25</f>
        <v>22027</v>
      </c>
      <c r="CY27" s="167"/>
      <c r="CZ27" s="211">
        <f>CZ13-CZ25</f>
        <v>62623</v>
      </c>
      <c r="DA27" s="188"/>
      <c r="DB27" s="210">
        <f>DB13-DB25</f>
        <v>-13892</v>
      </c>
      <c r="DC27" s="167"/>
      <c r="DD27" s="211">
        <f>DD13-DD25</f>
        <v>48731</v>
      </c>
      <c r="DE27" s="188"/>
      <c r="DF27" s="187">
        <f>DF13-DF25</f>
        <v>53561</v>
      </c>
    </row>
    <row r="28" spans="2:110">
      <c r="B28" s="186"/>
      <c r="C28" s="172"/>
      <c r="D28" s="172"/>
      <c r="E28" s="172"/>
      <c r="F28" s="187"/>
      <c r="G28" s="188"/>
      <c r="H28" s="187"/>
      <c r="I28" s="188"/>
      <c r="J28" s="187"/>
      <c r="K28" s="188"/>
      <c r="L28" s="166"/>
      <c r="M28" s="167"/>
      <c r="N28" s="168"/>
      <c r="O28" s="167"/>
      <c r="P28" s="169"/>
      <c r="Q28" s="167"/>
      <c r="R28" s="168"/>
      <c r="S28" s="167"/>
      <c r="T28" s="169"/>
      <c r="U28" s="167"/>
      <c r="V28" s="168"/>
      <c r="W28" s="167"/>
      <c r="X28" s="169"/>
      <c r="Y28" s="167"/>
      <c r="Z28" s="166"/>
      <c r="AA28" s="167"/>
      <c r="AB28" s="168"/>
      <c r="AC28" s="167"/>
      <c r="AD28" s="169"/>
      <c r="AE28" s="167"/>
      <c r="AF28" s="168"/>
      <c r="AG28" s="167"/>
      <c r="AH28" s="169"/>
      <c r="AI28" s="153"/>
      <c r="AJ28" s="168"/>
      <c r="AK28" s="167"/>
      <c r="AL28" s="169"/>
      <c r="AM28" s="153"/>
      <c r="AN28" s="166"/>
      <c r="AO28" s="153"/>
      <c r="AP28" s="168"/>
      <c r="AQ28" s="167"/>
      <c r="AR28" s="169"/>
      <c r="AS28" s="167"/>
      <c r="AT28" s="168"/>
      <c r="AU28" s="167"/>
      <c r="AV28" s="169"/>
      <c r="AW28" s="153"/>
      <c r="AX28" s="168"/>
      <c r="AY28" s="167"/>
      <c r="AZ28" s="169"/>
      <c r="BA28" s="153"/>
      <c r="BB28" s="166"/>
      <c r="BC28" s="170"/>
      <c r="BD28" s="168"/>
      <c r="BE28" s="167"/>
      <c r="BF28" s="169"/>
      <c r="BG28" s="167"/>
      <c r="BH28" s="168"/>
      <c r="BI28" s="167"/>
      <c r="BJ28" s="169"/>
      <c r="BK28" s="153"/>
      <c r="BL28" s="168"/>
      <c r="BM28" s="167"/>
      <c r="BN28" s="169"/>
      <c r="BO28" s="153"/>
      <c r="BP28" s="166"/>
      <c r="BQ28" s="153"/>
      <c r="BR28" s="168"/>
      <c r="BS28" s="167"/>
      <c r="BT28" s="169"/>
      <c r="BU28" s="153"/>
      <c r="BV28" s="168"/>
      <c r="BW28" s="167"/>
      <c r="BX28" s="169"/>
      <c r="BY28" s="153"/>
      <c r="BZ28" s="168"/>
      <c r="CA28" s="167"/>
      <c r="CB28" s="169"/>
      <c r="CC28" s="153"/>
      <c r="CD28" s="166"/>
      <c r="CE28" s="153"/>
      <c r="CF28" s="168"/>
      <c r="CG28" s="167"/>
      <c r="CH28" s="169"/>
      <c r="CI28" s="153"/>
      <c r="CJ28" s="168"/>
      <c r="CK28" s="167"/>
      <c r="CL28" s="169"/>
      <c r="CM28" s="153"/>
      <c r="CN28" s="168"/>
      <c r="CO28" s="167"/>
      <c r="CP28" s="169"/>
      <c r="CQ28" s="153"/>
      <c r="CR28" s="166"/>
      <c r="CS28" s="153"/>
      <c r="CT28" s="168"/>
      <c r="CU28" s="167"/>
      <c r="CV28" s="169"/>
      <c r="CW28" s="153"/>
      <c r="CX28" s="168"/>
      <c r="CY28" s="167"/>
      <c r="CZ28" s="169"/>
      <c r="DA28" s="153"/>
      <c r="DB28" s="168"/>
      <c r="DC28" s="167"/>
      <c r="DD28" s="169"/>
      <c r="DE28" s="153"/>
      <c r="DF28" s="166"/>
    </row>
    <row r="29" spans="2:110">
      <c r="B29" s="162" t="s">
        <v>79</v>
      </c>
      <c r="C29" s="163"/>
      <c r="D29" s="163"/>
      <c r="E29" s="163"/>
      <c r="F29" s="187"/>
      <c r="G29" s="188"/>
      <c r="H29" s="187"/>
      <c r="I29" s="188"/>
      <c r="J29" s="187"/>
      <c r="K29" s="188"/>
      <c r="L29" s="166"/>
      <c r="M29" s="167"/>
      <c r="N29" s="168"/>
      <c r="O29" s="167"/>
      <c r="P29" s="169"/>
      <c r="Q29" s="167"/>
      <c r="R29" s="168"/>
      <c r="S29" s="167"/>
      <c r="T29" s="169"/>
      <c r="U29" s="167"/>
      <c r="V29" s="168"/>
      <c r="W29" s="167"/>
      <c r="X29" s="169"/>
      <c r="Y29" s="167"/>
      <c r="Z29" s="166"/>
      <c r="AA29" s="167"/>
      <c r="AB29" s="168"/>
      <c r="AC29" s="167"/>
      <c r="AD29" s="169"/>
      <c r="AE29" s="167"/>
      <c r="AF29" s="168"/>
      <c r="AG29" s="167"/>
      <c r="AH29" s="169"/>
      <c r="AI29" s="153"/>
      <c r="AJ29" s="168"/>
      <c r="AK29" s="167"/>
      <c r="AL29" s="169"/>
      <c r="AM29" s="153"/>
      <c r="AN29" s="166"/>
      <c r="AO29" s="153"/>
      <c r="AP29" s="168"/>
      <c r="AQ29" s="167"/>
      <c r="AR29" s="169"/>
      <c r="AS29" s="167"/>
      <c r="AT29" s="168"/>
      <c r="AU29" s="167"/>
      <c r="AV29" s="169"/>
      <c r="AW29" s="153"/>
      <c r="AX29" s="168"/>
      <c r="AY29" s="167"/>
      <c r="AZ29" s="169"/>
      <c r="BA29" s="153"/>
      <c r="BB29" s="166"/>
      <c r="BC29" s="170"/>
      <c r="BD29" s="168"/>
      <c r="BE29" s="167"/>
      <c r="BF29" s="169"/>
      <c r="BG29" s="167"/>
      <c r="BH29" s="168"/>
      <c r="BI29" s="167"/>
      <c r="BJ29" s="169"/>
      <c r="BK29" s="153"/>
      <c r="BL29" s="168"/>
      <c r="BM29" s="167"/>
      <c r="BN29" s="169"/>
      <c r="BO29" s="153"/>
      <c r="BP29" s="166"/>
      <c r="BQ29" s="153"/>
      <c r="BR29" s="168"/>
      <c r="BS29" s="167"/>
      <c r="BT29" s="169"/>
      <c r="BU29" s="153"/>
      <c r="BV29" s="168"/>
      <c r="BW29" s="167"/>
      <c r="BX29" s="169"/>
      <c r="BY29" s="153"/>
      <c r="BZ29" s="168"/>
      <c r="CA29" s="167"/>
      <c r="CB29" s="169"/>
      <c r="CC29" s="153"/>
      <c r="CD29" s="166"/>
      <c r="CE29" s="153"/>
      <c r="CF29" s="168"/>
      <c r="CG29" s="167"/>
      <c r="CH29" s="169"/>
      <c r="CI29" s="153"/>
      <c r="CJ29" s="168"/>
      <c r="CK29" s="167"/>
      <c r="CL29" s="169"/>
      <c r="CM29" s="153"/>
      <c r="CN29" s="168"/>
      <c r="CO29" s="167"/>
      <c r="CP29" s="169"/>
      <c r="CQ29" s="153"/>
      <c r="CR29" s="166"/>
      <c r="CS29" s="153"/>
      <c r="CT29" s="168"/>
      <c r="CU29" s="167"/>
      <c r="CV29" s="169"/>
      <c r="CW29" s="153"/>
      <c r="CX29" s="168"/>
      <c r="CY29" s="167"/>
      <c r="CZ29" s="169"/>
      <c r="DA29" s="153"/>
      <c r="DB29" s="168"/>
      <c r="DC29" s="167"/>
      <c r="DD29" s="169"/>
      <c r="DE29" s="153"/>
      <c r="DF29" s="166"/>
    </row>
    <row r="30" spans="2:110">
      <c r="B30" s="186"/>
      <c r="C30" s="172" t="s">
        <v>42</v>
      </c>
      <c r="D30" s="172"/>
      <c r="E30" s="172"/>
      <c r="F30" s="187">
        <v>90033</v>
      </c>
      <c r="G30" s="188"/>
      <c r="H30" s="187">
        <v>91981</v>
      </c>
      <c r="I30" s="188"/>
      <c r="J30" s="187">
        <v>96800</v>
      </c>
      <c r="K30" s="188"/>
      <c r="L30" s="166">
        <v>24694</v>
      </c>
      <c r="M30" s="167"/>
      <c r="N30" s="191">
        <f t="shared" ref="N30:N34" si="18">P30-L30</f>
        <v>25753</v>
      </c>
      <c r="O30" s="167"/>
      <c r="P30" s="169">
        <v>50447</v>
      </c>
      <c r="Q30" s="167"/>
      <c r="R30" s="191">
        <f t="shared" ref="R30:R34" si="19">T30-P30</f>
        <v>23971</v>
      </c>
      <c r="S30" s="167"/>
      <c r="T30" s="169">
        <v>74418</v>
      </c>
      <c r="U30" s="167"/>
      <c r="V30" s="191">
        <f t="shared" ref="V30:V34" si="20">X30-T30</f>
        <v>22900</v>
      </c>
      <c r="W30" s="167"/>
      <c r="X30" s="169">
        <v>97318</v>
      </c>
      <c r="Y30" s="167"/>
      <c r="Z30" s="166">
        <v>20891</v>
      </c>
      <c r="AA30" s="167"/>
      <c r="AB30" s="191">
        <f t="shared" ref="AB30:AB34" si="21">AD30-Z30</f>
        <v>22469</v>
      </c>
      <c r="AC30" s="167"/>
      <c r="AD30" s="169">
        <v>43360</v>
      </c>
      <c r="AE30" s="167"/>
      <c r="AF30" s="191">
        <f t="shared" ref="AF30:AF34" si="22">AH30-AD30</f>
        <v>21929</v>
      </c>
      <c r="AG30" s="167"/>
      <c r="AH30" s="169">
        <v>65289</v>
      </c>
      <c r="AI30" s="153"/>
      <c r="AJ30" s="191">
        <f t="shared" ref="AJ30:AJ34" si="23">AL30-AH30</f>
        <v>18277</v>
      </c>
      <c r="AK30" s="167"/>
      <c r="AL30" s="169">
        <v>83566</v>
      </c>
      <c r="AM30" s="153"/>
      <c r="AN30" s="166">
        <v>21614</v>
      </c>
      <c r="AO30" s="153"/>
      <c r="AP30" s="191">
        <f t="shared" ref="AP30:AP34" si="24">AR30-AN30</f>
        <v>25154</v>
      </c>
      <c r="AQ30" s="167"/>
      <c r="AR30" s="169">
        <v>46768</v>
      </c>
      <c r="AS30" s="167"/>
      <c r="AT30" s="191">
        <f t="shared" ref="AT30:AT34" si="25">AV30-AR30</f>
        <v>24816</v>
      </c>
      <c r="AU30" s="167"/>
      <c r="AV30" s="169">
        <v>71584</v>
      </c>
      <c r="AW30" s="153"/>
      <c r="AX30" s="191">
        <f t="shared" ref="AX30:AX34" si="26">AZ30-AV30</f>
        <v>18780</v>
      </c>
      <c r="AY30" s="167"/>
      <c r="AZ30" s="169">
        <v>90364</v>
      </c>
      <c r="BA30" s="153"/>
      <c r="BB30" s="166">
        <v>26835</v>
      </c>
      <c r="BC30" s="170"/>
      <c r="BD30" s="191">
        <f t="shared" ref="BD30:BD34" si="27">BF30-BB30</f>
        <v>35602</v>
      </c>
      <c r="BE30" s="167"/>
      <c r="BF30" s="169">
        <v>62437</v>
      </c>
      <c r="BG30" s="167"/>
      <c r="BH30" s="191">
        <f t="shared" ref="BH30:BH34" si="28">BJ30-BF30</f>
        <v>37360</v>
      </c>
      <c r="BI30" s="167"/>
      <c r="BJ30" s="169">
        <v>99797</v>
      </c>
      <c r="BK30" s="153"/>
      <c r="BL30" s="191">
        <f t="shared" ref="BL30:BL34" si="29">BN30-BJ30</f>
        <v>32152</v>
      </c>
      <c r="BM30" s="167"/>
      <c r="BN30" s="169">
        <v>131949</v>
      </c>
      <c r="BO30" s="153"/>
      <c r="BP30" s="166">
        <v>37075</v>
      </c>
      <c r="BQ30" s="153"/>
      <c r="BR30" s="191">
        <f t="shared" ref="BR30:BR34" si="30">BT30-BP30</f>
        <v>33120</v>
      </c>
      <c r="BS30" s="167"/>
      <c r="BT30" s="169">
        <v>70195</v>
      </c>
      <c r="BU30" s="153"/>
      <c r="BV30" s="191">
        <f t="shared" ref="BV30:BV34" si="31">BX30-BT30</f>
        <v>35971</v>
      </c>
      <c r="BW30" s="167"/>
      <c r="BX30" s="169">
        <v>106166</v>
      </c>
      <c r="BY30" s="153"/>
      <c r="BZ30" s="191">
        <f t="shared" ref="BZ30:BZ34" si="32">CB30-BX30</f>
        <v>23598</v>
      </c>
      <c r="CA30" s="167"/>
      <c r="CB30" s="169">
        <v>129764</v>
      </c>
      <c r="CC30" s="153"/>
      <c r="CD30" s="166">
        <v>34471</v>
      </c>
      <c r="CE30" s="153"/>
      <c r="CF30" s="191">
        <f t="shared" ref="CF30:CF34" si="33">CH30-CD30</f>
        <v>35584</v>
      </c>
      <c r="CG30" s="167"/>
      <c r="CH30" s="169">
        <v>70055</v>
      </c>
      <c r="CI30" s="153"/>
      <c r="CJ30" s="191">
        <f t="shared" ref="CJ30:CJ34" si="34">CL30-CH30</f>
        <v>39674</v>
      </c>
      <c r="CK30" s="167"/>
      <c r="CL30" s="169">
        <v>109729</v>
      </c>
      <c r="CM30" s="153"/>
      <c r="CN30" s="191">
        <f t="shared" ref="CN30:CN34" si="35">CP30-CL30</f>
        <v>30354</v>
      </c>
      <c r="CO30" s="167"/>
      <c r="CP30" s="169">
        <v>140083</v>
      </c>
      <c r="CQ30" s="153"/>
      <c r="CR30" s="166">
        <v>35065</v>
      </c>
      <c r="CS30" s="153"/>
      <c r="CT30" s="191">
        <v>36874</v>
      </c>
      <c r="CU30" s="167"/>
      <c r="CV30" s="169">
        <v>71939</v>
      </c>
      <c r="CW30" s="153"/>
      <c r="CX30" s="191">
        <v>37605</v>
      </c>
      <c r="CY30" s="167"/>
      <c r="CZ30" s="169">
        <v>109544</v>
      </c>
      <c r="DA30" s="153"/>
      <c r="DB30" s="191">
        <v>30402</v>
      </c>
      <c r="DC30" s="167"/>
      <c r="DD30" s="169">
        <v>139945</v>
      </c>
      <c r="DE30" s="153"/>
      <c r="DF30" s="166">
        <v>32553</v>
      </c>
    </row>
    <row r="31" spans="2:110">
      <c r="B31" s="186"/>
      <c r="C31" s="172" t="s">
        <v>43</v>
      </c>
      <c r="D31" s="206"/>
      <c r="E31" s="206"/>
      <c r="F31" s="187">
        <v>13059</v>
      </c>
      <c r="G31" s="188"/>
      <c r="H31" s="187">
        <v>5730</v>
      </c>
      <c r="I31" s="188"/>
      <c r="J31" s="187">
        <v>3597</v>
      </c>
      <c r="K31" s="188"/>
      <c r="L31" s="166">
        <v>1021</v>
      </c>
      <c r="M31" s="167"/>
      <c r="N31" s="191">
        <f t="shared" si="18"/>
        <v>862</v>
      </c>
      <c r="O31" s="167"/>
      <c r="P31" s="169">
        <v>1883</v>
      </c>
      <c r="Q31" s="167"/>
      <c r="R31" s="191">
        <f t="shared" si="19"/>
        <v>1101</v>
      </c>
      <c r="S31" s="167"/>
      <c r="T31" s="169">
        <v>2984</v>
      </c>
      <c r="U31" s="167"/>
      <c r="V31" s="191">
        <f t="shared" si="20"/>
        <v>824</v>
      </c>
      <c r="W31" s="167"/>
      <c r="X31" s="169">
        <v>3808</v>
      </c>
      <c r="Y31" s="167"/>
      <c r="Z31" s="166">
        <v>849</v>
      </c>
      <c r="AA31" s="167"/>
      <c r="AB31" s="191">
        <f t="shared" si="21"/>
        <v>748</v>
      </c>
      <c r="AC31" s="167"/>
      <c r="AD31" s="169">
        <v>1597</v>
      </c>
      <c r="AE31" s="167"/>
      <c r="AF31" s="191">
        <f t="shared" si="22"/>
        <v>869</v>
      </c>
      <c r="AG31" s="167"/>
      <c r="AH31" s="169">
        <v>2466</v>
      </c>
      <c r="AI31" s="153"/>
      <c r="AJ31" s="191">
        <f t="shared" si="23"/>
        <v>929</v>
      </c>
      <c r="AK31" s="167"/>
      <c r="AL31" s="169">
        <v>3395</v>
      </c>
      <c r="AM31" s="153"/>
      <c r="AN31" s="166">
        <v>1043</v>
      </c>
      <c r="AO31" s="153"/>
      <c r="AP31" s="191">
        <f t="shared" si="24"/>
        <v>845</v>
      </c>
      <c r="AQ31" s="167"/>
      <c r="AR31" s="169">
        <v>1888</v>
      </c>
      <c r="AS31" s="167"/>
      <c r="AT31" s="191">
        <f t="shared" si="25"/>
        <v>935</v>
      </c>
      <c r="AU31" s="167"/>
      <c r="AV31" s="169">
        <v>2823</v>
      </c>
      <c r="AW31" s="153"/>
      <c r="AX31" s="191">
        <f t="shared" si="26"/>
        <v>821</v>
      </c>
      <c r="AY31" s="167"/>
      <c r="AZ31" s="169">
        <v>3644</v>
      </c>
      <c r="BA31" s="153"/>
      <c r="BB31" s="166">
        <v>903</v>
      </c>
      <c r="BC31" s="170"/>
      <c r="BD31" s="191">
        <f t="shared" si="27"/>
        <v>969</v>
      </c>
      <c r="BE31" s="167"/>
      <c r="BF31" s="169">
        <v>1872</v>
      </c>
      <c r="BG31" s="167"/>
      <c r="BH31" s="191">
        <f t="shared" si="28"/>
        <v>1095</v>
      </c>
      <c r="BI31" s="167"/>
      <c r="BJ31" s="169">
        <v>2967</v>
      </c>
      <c r="BK31" s="153"/>
      <c r="BL31" s="191">
        <f t="shared" si="29"/>
        <v>994</v>
      </c>
      <c r="BM31" s="167"/>
      <c r="BN31" s="169">
        <v>3961</v>
      </c>
      <c r="BO31" s="153"/>
      <c r="BP31" s="166">
        <v>884</v>
      </c>
      <c r="BQ31" s="153"/>
      <c r="BR31" s="191">
        <f t="shared" si="30"/>
        <v>1046</v>
      </c>
      <c r="BS31" s="167"/>
      <c r="BT31" s="169">
        <f>2457-527</f>
        <v>1930</v>
      </c>
      <c r="BU31" s="153"/>
      <c r="BV31" s="191">
        <f t="shared" si="31"/>
        <v>1197</v>
      </c>
      <c r="BW31" s="167"/>
      <c r="BX31" s="169">
        <f>6029-2902</f>
        <v>3127</v>
      </c>
      <c r="BY31" s="153"/>
      <c r="BZ31" s="191">
        <f t="shared" si="32"/>
        <v>303</v>
      </c>
      <c r="CA31" s="167"/>
      <c r="CB31" s="169">
        <f>12148-8718</f>
        <v>3430</v>
      </c>
      <c r="CC31" s="153"/>
      <c r="CD31" s="166">
        <f>7566-6722</f>
        <v>844</v>
      </c>
      <c r="CE31" s="153"/>
      <c r="CF31" s="191">
        <f t="shared" si="33"/>
        <v>1258</v>
      </c>
      <c r="CG31" s="167"/>
      <c r="CH31" s="169">
        <f>16535-14433</f>
        <v>2102</v>
      </c>
      <c r="CI31" s="153"/>
      <c r="CJ31" s="191">
        <f t="shared" si="34"/>
        <v>-57</v>
      </c>
      <c r="CK31" s="167"/>
      <c r="CL31" s="169">
        <f>25834-23789</f>
        <v>2045</v>
      </c>
      <c r="CM31" s="153"/>
      <c r="CN31" s="191">
        <f t="shared" si="35"/>
        <v>428</v>
      </c>
      <c r="CO31" s="167"/>
      <c r="CP31" s="169">
        <f>36332-33859</f>
        <v>2473</v>
      </c>
      <c r="CQ31" s="153"/>
      <c r="CR31" s="166">
        <f>13264-11358</f>
        <v>1906</v>
      </c>
      <c r="CS31" s="153"/>
      <c r="CT31" s="191">
        <f>13630-12222</f>
        <v>1408</v>
      </c>
      <c r="CU31" s="167"/>
      <c r="CV31" s="169">
        <f>26894-23580</f>
        <v>3314</v>
      </c>
      <c r="CW31" s="153"/>
      <c r="CX31" s="191">
        <f>14068-13006</f>
        <v>1062</v>
      </c>
      <c r="CY31" s="167"/>
      <c r="CZ31" s="169">
        <f>40963-36586</f>
        <v>4377</v>
      </c>
      <c r="DA31" s="153"/>
      <c r="DB31" s="191">
        <f>16107-14748</f>
        <v>1359</v>
      </c>
      <c r="DC31" s="167"/>
      <c r="DD31" s="169">
        <f>57069-51334</f>
        <v>5735</v>
      </c>
      <c r="DE31" s="153"/>
      <c r="DF31" s="166">
        <v>2746</v>
      </c>
    </row>
    <row r="32" spans="2:110">
      <c r="B32" s="186"/>
      <c r="C32" s="186" t="s">
        <v>80</v>
      </c>
      <c r="D32" s="206"/>
      <c r="E32" s="206"/>
      <c r="F32" s="187">
        <v>132599</v>
      </c>
      <c r="G32" s="188"/>
      <c r="H32" s="187">
        <v>16628</v>
      </c>
      <c r="I32" s="188"/>
      <c r="J32" s="187">
        <v>0</v>
      </c>
      <c r="K32" s="188"/>
      <c r="L32" s="187">
        <v>0</v>
      </c>
      <c r="M32" s="188"/>
      <c r="N32" s="191">
        <f t="shared" si="18"/>
        <v>0</v>
      </c>
      <c r="O32" s="188"/>
      <c r="P32" s="211">
        <v>0</v>
      </c>
      <c r="Q32" s="188"/>
      <c r="R32" s="191">
        <f t="shared" si="19"/>
        <v>0</v>
      </c>
      <c r="S32" s="188"/>
      <c r="T32" s="211">
        <v>0</v>
      </c>
      <c r="U32" s="188"/>
      <c r="V32" s="191">
        <f t="shared" si="20"/>
        <v>0</v>
      </c>
      <c r="W32" s="188"/>
      <c r="X32" s="211">
        <v>0</v>
      </c>
      <c r="Y32" s="188"/>
      <c r="Z32" s="187">
        <v>0</v>
      </c>
      <c r="AA32" s="188"/>
      <c r="AB32" s="191">
        <f t="shared" si="21"/>
        <v>13373</v>
      </c>
      <c r="AC32" s="188"/>
      <c r="AD32" s="211">
        <v>13373</v>
      </c>
      <c r="AE32" s="188"/>
      <c r="AF32" s="191">
        <f t="shared" si="22"/>
        <v>0</v>
      </c>
      <c r="AG32" s="188"/>
      <c r="AH32" s="211">
        <v>13373</v>
      </c>
      <c r="AI32" s="153"/>
      <c r="AJ32" s="191">
        <f t="shared" si="23"/>
        <v>-2000</v>
      </c>
      <c r="AK32" s="188"/>
      <c r="AL32" s="211">
        <v>11373</v>
      </c>
      <c r="AM32" s="153"/>
      <c r="AN32" s="187">
        <v>0</v>
      </c>
      <c r="AO32" s="153"/>
      <c r="AP32" s="191">
        <f t="shared" si="24"/>
        <v>-3728</v>
      </c>
      <c r="AQ32" s="188"/>
      <c r="AR32" s="211">
        <v>-3728</v>
      </c>
      <c r="AS32" s="188"/>
      <c r="AT32" s="191">
        <f t="shared" si="25"/>
        <v>0</v>
      </c>
      <c r="AU32" s="188"/>
      <c r="AV32" s="211">
        <v>-3728</v>
      </c>
      <c r="AW32" s="153"/>
      <c r="AX32" s="191">
        <f t="shared" si="26"/>
        <v>10</v>
      </c>
      <c r="AY32" s="188"/>
      <c r="AZ32" s="211">
        <v>-3718</v>
      </c>
      <c r="BA32" s="153"/>
      <c r="BB32" s="212">
        <v>0</v>
      </c>
      <c r="BC32" s="170"/>
      <c r="BD32" s="191">
        <f t="shared" si="27"/>
        <v>18527</v>
      </c>
      <c r="BE32" s="213"/>
      <c r="BF32" s="214">
        <v>18527</v>
      </c>
      <c r="BG32" s="213"/>
      <c r="BH32" s="191">
        <f t="shared" si="28"/>
        <v>0</v>
      </c>
      <c r="BI32" s="213"/>
      <c r="BJ32" s="214">
        <v>18527</v>
      </c>
      <c r="BK32" s="153"/>
      <c r="BL32" s="191">
        <f t="shared" si="29"/>
        <v>29</v>
      </c>
      <c r="BM32" s="213"/>
      <c r="BN32" s="214">
        <v>18556</v>
      </c>
      <c r="BO32" s="153"/>
      <c r="BP32" s="212">
        <v>0</v>
      </c>
      <c r="BQ32" s="153"/>
      <c r="BR32" s="191">
        <f t="shared" si="30"/>
        <v>0</v>
      </c>
      <c r="BS32" s="213"/>
      <c r="BT32" s="214">
        <v>0</v>
      </c>
      <c r="BU32" s="153"/>
      <c r="BV32" s="191">
        <f t="shared" si="31"/>
        <v>0</v>
      </c>
      <c r="BW32" s="213"/>
      <c r="BX32" s="214">
        <v>0</v>
      </c>
      <c r="BY32" s="153"/>
      <c r="BZ32" s="191">
        <f t="shared" si="32"/>
        <v>0</v>
      </c>
      <c r="CA32" s="213"/>
      <c r="CB32" s="214">
        <v>0</v>
      </c>
      <c r="CC32" s="153"/>
      <c r="CD32" s="212">
        <v>0</v>
      </c>
      <c r="CE32" s="153"/>
      <c r="CF32" s="191">
        <f t="shared" si="33"/>
        <v>0</v>
      </c>
      <c r="CG32" s="213"/>
      <c r="CH32" s="214">
        <v>0</v>
      </c>
      <c r="CI32" s="153"/>
      <c r="CJ32" s="191">
        <f t="shared" si="34"/>
        <v>0</v>
      </c>
      <c r="CK32" s="213"/>
      <c r="CL32" s="214">
        <v>0</v>
      </c>
      <c r="CM32" s="153"/>
      <c r="CN32" s="191">
        <f t="shared" si="35"/>
        <v>0</v>
      </c>
      <c r="CO32" s="213"/>
      <c r="CP32" s="214">
        <v>0</v>
      </c>
      <c r="CQ32" s="153"/>
      <c r="CR32" s="212">
        <v>0</v>
      </c>
      <c r="CS32" s="153"/>
      <c r="CT32" s="191">
        <v>0</v>
      </c>
      <c r="CU32" s="213"/>
      <c r="CV32" s="214">
        <v>0</v>
      </c>
      <c r="CW32" s="153"/>
      <c r="CX32" s="191">
        <v>0</v>
      </c>
      <c r="CY32" s="213"/>
      <c r="CZ32" s="214">
        <v>0</v>
      </c>
      <c r="DA32" s="153"/>
      <c r="DB32" s="191">
        <v>0</v>
      </c>
      <c r="DC32" s="213"/>
      <c r="DD32" s="214">
        <v>0</v>
      </c>
      <c r="DE32" s="153"/>
      <c r="DF32" s="212">
        <v>0</v>
      </c>
    </row>
    <row r="33" spans="2:110">
      <c r="B33" s="186"/>
      <c r="C33" s="215" t="s">
        <v>45</v>
      </c>
      <c r="D33" s="172"/>
      <c r="E33" s="172"/>
      <c r="F33" s="187">
        <v>-85408</v>
      </c>
      <c r="G33" s="188"/>
      <c r="H33" s="187">
        <v>-78535</v>
      </c>
      <c r="I33" s="188"/>
      <c r="J33" s="187">
        <v>-78199</v>
      </c>
      <c r="K33" s="188"/>
      <c r="L33" s="166">
        <v>-16524</v>
      </c>
      <c r="M33" s="167"/>
      <c r="N33" s="191">
        <f t="shared" si="18"/>
        <v>-16438</v>
      </c>
      <c r="O33" s="167"/>
      <c r="P33" s="169">
        <v>-32962</v>
      </c>
      <c r="Q33" s="167"/>
      <c r="R33" s="191">
        <f t="shared" si="19"/>
        <v>-15956</v>
      </c>
      <c r="S33" s="167"/>
      <c r="T33" s="169">
        <v>-48918</v>
      </c>
      <c r="U33" s="167"/>
      <c r="V33" s="191">
        <f t="shared" si="20"/>
        <v>-12637</v>
      </c>
      <c r="W33" s="167"/>
      <c r="X33" s="169">
        <v>-61555</v>
      </c>
      <c r="Y33" s="167"/>
      <c r="Z33" s="166">
        <v>-15186</v>
      </c>
      <c r="AA33" s="167"/>
      <c r="AB33" s="191">
        <f t="shared" si="21"/>
        <v>-25197</v>
      </c>
      <c r="AC33" s="167"/>
      <c r="AD33" s="169">
        <v>-40383</v>
      </c>
      <c r="AE33" s="167"/>
      <c r="AF33" s="191">
        <f t="shared" si="22"/>
        <v>-11522</v>
      </c>
      <c r="AG33" s="167"/>
      <c r="AH33" s="169">
        <v>-51905</v>
      </c>
      <c r="AI33" s="153"/>
      <c r="AJ33" s="191">
        <f t="shared" si="23"/>
        <v>-13709</v>
      </c>
      <c r="AK33" s="167"/>
      <c r="AL33" s="169">
        <v>-65614</v>
      </c>
      <c r="AM33" s="153"/>
      <c r="AN33" s="166">
        <v>-13411</v>
      </c>
      <c r="AO33" s="153"/>
      <c r="AP33" s="191">
        <f t="shared" si="24"/>
        <v>-12360</v>
      </c>
      <c r="AQ33" s="167"/>
      <c r="AR33" s="169">
        <v>-25771</v>
      </c>
      <c r="AS33" s="167"/>
      <c r="AT33" s="191">
        <f t="shared" si="25"/>
        <v>-9501</v>
      </c>
      <c r="AU33" s="167"/>
      <c r="AV33" s="169">
        <v>-35272</v>
      </c>
      <c r="AW33" s="153"/>
      <c r="AX33" s="191">
        <f t="shared" si="26"/>
        <v>-7121</v>
      </c>
      <c r="AY33" s="167"/>
      <c r="AZ33" s="169">
        <v>-42393</v>
      </c>
      <c r="BA33" s="153"/>
      <c r="BB33" s="166">
        <v>-10910</v>
      </c>
      <c r="BC33" s="170"/>
      <c r="BD33" s="191">
        <f t="shared" si="27"/>
        <v>-10154</v>
      </c>
      <c r="BE33" s="167"/>
      <c r="BF33" s="169">
        <v>-21064</v>
      </c>
      <c r="BG33" s="167"/>
      <c r="BH33" s="191">
        <f t="shared" si="28"/>
        <v>-11329</v>
      </c>
      <c r="BI33" s="167"/>
      <c r="BJ33" s="169">
        <v>-32393</v>
      </c>
      <c r="BK33" s="153"/>
      <c r="BL33" s="191">
        <f t="shared" si="29"/>
        <v>-11570</v>
      </c>
      <c r="BM33" s="167"/>
      <c r="BN33" s="169">
        <v>-43963</v>
      </c>
      <c r="BO33" s="153"/>
      <c r="BP33" s="166">
        <v>-14862</v>
      </c>
      <c r="BQ33" s="153"/>
      <c r="BR33" s="191">
        <f t="shared" si="30"/>
        <v>-14336</v>
      </c>
      <c r="BS33" s="167"/>
      <c r="BT33" s="169">
        <v>-29198</v>
      </c>
      <c r="BU33" s="153"/>
      <c r="BV33" s="191">
        <f t="shared" si="31"/>
        <v>-13514</v>
      </c>
      <c r="BW33" s="167"/>
      <c r="BX33" s="169">
        <v>-42712</v>
      </c>
      <c r="BY33" s="153"/>
      <c r="BZ33" s="191">
        <f t="shared" si="32"/>
        <v>-14674</v>
      </c>
      <c r="CA33" s="167"/>
      <c r="CB33" s="169">
        <v>-57386</v>
      </c>
      <c r="CC33" s="153"/>
      <c r="CD33" s="166">
        <v>-19964</v>
      </c>
      <c r="CE33" s="153"/>
      <c r="CF33" s="191">
        <f t="shared" si="33"/>
        <v>-20154</v>
      </c>
      <c r="CG33" s="167"/>
      <c r="CH33" s="169">
        <v>-40118</v>
      </c>
      <c r="CI33" s="153"/>
      <c r="CJ33" s="191">
        <f t="shared" si="34"/>
        <v>-21121</v>
      </c>
      <c r="CK33" s="167"/>
      <c r="CL33" s="169">
        <v>-61239</v>
      </c>
      <c r="CM33" s="153"/>
      <c r="CN33" s="191">
        <f t="shared" si="35"/>
        <v>-24955</v>
      </c>
      <c r="CO33" s="167"/>
      <c r="CP33" s="169">
        <v>-86194</v>
      </c>
      <c r="CQ33" s="153"/>
      <c r="CR33" s="166">
        <v>-27830</v>
      </c>
      <c r="CS33" s="153"/>
      <c r="CT33" s="191">
        <v>-28200</v>
      </c>
      <c r="CU33" s="167"/>
      <c r="CV33" s="169">
        <v>-56030</v>
      </c>
      <c r="CW33" s="153"/>
      <c r="CX33" s="191">
        <v>-27829</v>
      </c>
      <c r="CY33" s="167"/>
      <c r="CZ33" s="169">
        <v>-83858</v>
      </c>
      <c r="DA33" s="153"/>
      <c r="DB33" s="191">
        <v>-29223</v>
      </c>
      <c r="DC33" s="167"/>
      <c r="DD33" s="169">
        <v>-113080</v>
      </c>
      <c r="DE33" s="153"/>
      <c r="DF33" s="166">
        <v>-28091</v>
      </c>
    </row>
    <row r="34" spans="2:110">
      <c r="B34" s="186"/>
      <c r="C34" s="206" t="s">
        <v>46</v>
      </c>
      <c r="D34" s="206"/>
      <c r="E34" s="206"/>
      <c r="F34" s="187">
        <v>-710</v>
      </c>
      <c r="G34" s="188"/>
      <c r="H34" s="187">
        <v>1269</v>
      </c>
      <c r="I34" s="188"/>
      <c r="J34" s="187">
        <v>1442</v>
      </c>
      <c r="K34" s="188"/>
      <c r="L34" s="166">
        <v>-65</v>
      </c>
      <c r="M34" s="167"/>
      <c r="N34" s="191">
        <f t="shared" si="18"/>
        <v>472</v>
      </c>
      <c r="O34" s="167"/>
      <c r="P34" s="169">
        <v>407</v>
      </c>
      <c r="Q34" s="167"/>
      <c r="R34" s="191">
        <f t="shared" si="19"/>
        <v>-620</v>
      </c>
      <c r="S34" s="167"/>
      <c r="T34" s="169">
        <v>-213</v>
      </c>
      <c r="U34" s="167"/>
      <c r="V34" s="191">
        <f t="shared" si="20"/>
        <v>285</v>
      </c>
      <c r="W34" s="167"/>
      <c r="X34" s="169">
        <v>72</v>
      </c>
      <c r="Y34" s="167"/>
      <c r="Z34" s="166">
        <v>-125</v>
      </c>
      <c r="AA34" s="167"/>
      <c r="AB34" s="191">
        <f t="shared" si="21"/>
        <v>175</v>
      </c>
      <c r="AC34" s="167"/>
      <c r="AD34" s="169">
        <v>50</v>
      </c>
      <c r="AE34" s="167"/>
      <c r="AF34" s="191">
        <f t="shared" si="22"/>
        <v>-97</v>
      </c>
      <c r="AG34" s="167"/>
      <c r="AH34" s="169">
        <v>-47</v>
      </c>
      <c r="AI34" s="153"/>
      <c r="AJ34" s="191">
        <f t="shared" si="23"/>
        <v>-631</v>
      </c>
      <c r="AK34" s="167"/>
      <c r="AL34" s="169">
        <v>-678</v>
      </c>
      <c r="AM34" s="153"/>
      <c r="AN34" s="166">
        <v>202</v>
      </c>
      <c r="AO34" s="153"/>
      <c r="AP34" s="191">
        <f t="shared" si="24"/>
        <v>-229</v>
      </c>
      <c r="AQ34" s="167"/>
      <c r="AR34" s="169">
        <v>-27</v>
      </c>
      <c r="AS34" s="167"/>
      <c r="AT34" s="191">
        <f t="shared" si="25"/>
        <v>200</v>
      </c>
      <c r="AU34" s="167"/>
      <c r="AV34" s="169">
        <v>173</v>
      </c>
      <c r="AW34" s="153"/>
      <c r="AX34" s="191">
        <f t="shared" si="26"/>
        <v>327</v>
      </c>
      <c r="AY34" s="167"/>
      <c r="AZ34" s="169">
        <v>500</v>
      </c>
      <c r="BA34" s="153"/>
      <c r="BB34" s="166">
        <v>-215</v>
      </c>
      <c r="BC34" s="170"/>
      <c r="BD34" s="191">
        <f t="shared" si="27"/>
        <v>321</v>
      </c>
      <c r="BE34" s="167"/>
      <c r="BF34" s="169">
        <v>106</v>
      </c>
      <c r="BG34" s="167"/>
      <c r="BH34" s="191">
        <f t="shared" si="28"/>
        <v>47</v>
      </c>
      <c r="BI34" s="167"/>
      <c r="BJ34" s="169">
        <v>153</v>
      </c>
      <c r="BK34" s="153"/>
      <c r="BL34" s="191">
        <f t="shared" si="29"/>
        <v>135</v>
      </c>
      <c r="BM34" s="167"/>
      <c r="BN34" s="169">
        <v>288</v>
      </c>
      <c r="BO34" s="153"/>
      <c r="BP34" s="166">
        <v>86</v>
      </c>
      <c r="BQ34" s="153"/>
      <c r="BR34" s="191">
        <f t="shared" si="30"/>
        <v>100</v>
      </c>
      <c r="BS34" s="167"/>
      <c r="BT34" s="169">
        <v>186</v>
      </c>
      <c r="BU34" s="153"/>
      <c r="BV34" s="191">
        <f t="shared" si="31"/>
        <v>95</v>
      </c>
      <c r="BW34" s="167"/>
      <c r="BX34" s="169">
        <v>281</v>
      </c>
      <c r="BY34" s="153"/>
      <c r="BZ34" s="191">
        <f t="shared" si="32"/>
        <v>-121</v>
      </c>
      <c r="CA34" s="167"/>
      <c r="CB34" s="169">
        <v>160</v>
      </c>
      <c r="CC34" s="153"/>
      <c r="CD34" s="166">
        <v>105</v>
      </c>
      <c r="CE34" s="153"/>
      <c r="CF34" s="191">
        <f t="shared" si="33"/>
        <v>91</v>
      </c>
      <c r="CG34" s="167"/>
      <c r="CH34" s="169">
        <v>196</v>
      </c>
      <c r="CI34" s="153"/>
      <c r="CJ34" s="191">
        <f t="shared" si="34"/>
        <v>78</v>
      </c>
      <c r="CK34" s="167"/>
      <c r="CL34" s="169">
        <v>274</v>
      </c>
      <c r="CM34" s="153"/>
      <c r="CN34" s="191">
        <f t="shared" si="35"/>
        <v>192</v>
      </c>
      <c r="CO34" s="167"/>
      <c r="CP34" s="169">
        <v>466</v>
      </c>
      <c r="CQ34" s="153"/>
      <c r="CR34" s="166">
        <v>151</v>
      </c>
      <c r="CS34" s="153"/>
      <c r="CT34" s="191">
        <v>102</v>
      </c>
      <c r="CU34" s="167"/>
      <c r="CV34" s="169">
        <v>253</v>
      </c>
      <c r="CW34" s="153"/>
      <c r="CX34" s="191">
        <v>94</v>
      </c>
      <c r="CY34" s="167"/>
      <c r="CZ34" s="169">
        <v>345</v>
      </c>
      <c r="DA34" s="153"/>
      <c r="DB34" s="191">
        <v>167</v>
      </c>
      <c r="DC34" s="167"/>
      <c r="DD34" s="169">
        <v>513</v>
      </c>
      <c r="DE34" s="153"/>
      <c r="DF34" s="166">
        <v>150</v>
      </c>
    </row>
    <row r="35" spans="2:110">
      <c r="B35" s="186"/>
      <c r="C35" s="163"/>
      <c r="D35" s="204" t="s">
        <v>47</v>
      </c>
      <c r="E35" s="163"/>
      <c r="F35" s="198">
        <f>SUM(F30:F34)</f>
        <v>149573</v>
      </c>
      <c r="G35" s="188"/>
      <c r="H35" s="198">
        <f>SUM(H30:H34)</f>
        <v>37073</v>
      </c>
      <c r="I35" s="188"/>
      <c r="J35" s="198">
        <f>SUM(J30:J34)</f>
        <v>23640</v>
      </c>
      <c r="K35" s="188"/>
      <c r="L35" s="198">
        <f>SUM(L30:L34)</f>
        <v>9126</v>
      </c>
      <c r="M35" s="188"/>
      <c r="N35" s="208">
        <f>SUM(N30:N34)</f>
        <v>10649</v>
      </c>
      <c r="O35" s="188"/>
      <c r="P35" s="201">
        <f>SUM(P30:P34)</f>
        <v>19775</v>
      </c>
      <c r="Q35" s="167"/>
      <c r="R35" s="208">
        <f>SUM(R30:R34)</f>
        <v>8496</v>
      </c>
      <c r="S35" s="188"/>
      <c r="T35" s="201">
        <f>SUM(T30:T34)</f>
        <v>28271</v>
      </c>
      <c r="U35" s="188"/>
      <c r="V35" s="208">
        <f>SUM(V30:V34)</f>
        <v>11372</v>
      </c>
      <c r="W35" s="188"/>
      <c r="X35" s="201">
        <f>SUM(X30:X34)</f>
        <v>39643</v>
      </c>
      <c r="Y35" s="188"/>
      <c r="Z35" s="198">
        <f>SUM(Z30:Z34)</f>
        <v>6429</v>
      </c>
      <c r="AA35" s="188"/>
      <c r="AB35" s="208">
        <f>SUM(AB30:AB34)</f>
        <v>11568</v>
      </c>
      <c r="AC35" s="167"/>
      <c r="AD35" s="201">
        <f>SUM(AD30:AD34)</f>
        <v>17997</v>
      </c>
      <c r="AE35" s="188"/>
      <c r="AF35" s="208">
        <f>SUM(AF30:AF34)</f>
        <v>11179</v>
      </c>
      <c r="AG35" s="188"/>
      <c r="AH35" s="201">
        <f>SUM(AH30:AH34)</f>
        <v>29176</v>
      </c>
      <c r="AI35" s="188"/>
      <c r="AJ35" s="208">
        <f>SUM(AJ30:AJ34)</f>
        <v>2866</v>
      </c>
      <c r="AK35" s="188"/>
      <c r="AL35" s="201">
        <f>SUM(AL30:AL34)</f>
        <v>32042</v>
      </c>
      <c r="AM35" s="188"/>
      <c r="AN35" s="198">
        <f>SUM(AN30:AN34)</f>
        <v>9448</v>
      </c>
      <c r="AO35" s="153"/>
      <c r="AP35" s="208">
        <f>SUM(AP30:AP34)</f>
        <v>9682</v>
      </c>
      <c r="AQ35" s="188"/>
      <c r="AR35" s="201">
        <f>SUM(AR30:AR34)</f>
        <v>19130</v>
      </c>
      <c r="AS35" s="188"/>
      <c r="AT35" s="208">
        <f>SUM(AT30:AT34)</f>
        <v>16450</v>
      </c>
      <c r="AU35" s="188"/>
      <c r="AV35" s="201">
        <f>SUM(AV30:AV34)</f>
        <v>35580</v>
      </c>
      <c r="AW35" s="188"/>
      <c r="AX35" s="208">
        <f>SUM(AX30:AX34)</f>
        <v>12817</v>
      </c>
      <c r="AY35" s="188"/>
      <c r="AZ35" s="201">
        <f>SUM(AZ30:AZ34)</f>
        <v>48397</v>
      </c>
      <c r="BA35" s="153"/>
      <c r="BB35" s="198">
        <f>SUM(BB30:BB34)</f>
        <v>16613</v>
      </c>
      <c r="BC35" s="210"/>
      <c r="BD35" s="208">
        <f>SUM(BD30:BD34)</f>
        <v>45265</v>
      </c>
      <c r="BE35" s="188"/>
      <c r="BF35" s="201">
        <f>SUM(BF30:BF34)</f>
        <v>61878</v>
      </c>
      <c r="BG35" s="188"/>
      <c r="BH35" s="208">
        <f>SUM(BH30:BH34)</f>
        <v>27173</v>
      </c>
      <c r="BI35" s="188"/>
      <c r="BJ35" s="201">
        <f>SUM(BJ30:BJ34)</f>
        <v>89051</v>
      </c>
      <c r="BK35" s="188"/>
      <c r="BL35" s="208">
        <f>SUM(BL30:BL34)</f>
        <v>21740</v>
      </c>
      <c r="BM35" s="167"/>
      <c r="BN35" s="201">
        <f>SUM(BN30:BN34)</f>
        <v>110791</v>
      </c>
      <c r="BO35" s="188"/>
      <c r="BP35" s="198">
        <f>SUM(BP30:BP34)</f>
        <v>23183</v>
      </c>
      <c r="BQ35" s="188"/>
      <c r="BR35" s="208">
        <f>SUM(BR30:BR34)</f>
        <v>19930</v>
      </c>
      <c r="BS35" s="188"/>
      <c r="BT35" s="201">
        <f>SUM(BT30:BT34)</f>
        <v>43113</v>
      </c>
      <c r="BU35" s="188"/>
      <c r="BV35" s="208">
        <f>SUM(BV30:BV34)</f>
        <v>23749</v>
      </c>
      <c r="BW35" s="188"/>
      <c r="BX35" s="201">
        <f>SUM(BX30:BX34)</f>
        <v>66862</v>
      </c>
      <c r="BY35" s="188"/>
      <c r="BZ35" s="208">
        <f>SUM(BZ30:BZ34)</f>
        <v>9106</v>
      </c>
      <c r="CA35" s="188"/>
      <c r="CB35" s="201">
        <f>SUM(CB30:CB34)</f>
        <v>75968</v>
      </c>
      <c r="CC35" s="188"/>
      <c r="CD35" s="198">
        <f>SUM(CD30:CD34)</f>
        <v>15456</v>
      </c>
      <c r="CE35" s="188"/>
      <c r="CF35" s="208">
        <f>SUM(CF30:CF34)</f>
        <v>16779</v>
      </c>
      <c r="CG35" s="188"/>
      <c r="CH35" s="201">
        <f>SUM(CH30:CH34)</f>
        <v>32235</v>
      </c>
      <c r="CI35" s="188"/>
      <c r="CJ35" s="208">
        <f>SUM(CJ30:CJ34)</f>
        <v>18574</v>
      </c>
      <c r="CK35" s="188"/>
      <c r="CL35" s="201">
        <f>SUM(CL30:CL34)</f>
        <v>50809</v>
      </c>
      <c r="CM35" s="188"/>
      <c r="CN35" s="208">
        <f>SUM(CN30:CN34)</f>
        <v>6019</v>
      </c>
      <c r="CO35" s="188"/>
      <c r="CP35" s="201">
        <f>SUM(CP30:CP34)</f>
        <v>56828</v>
      </c>
      <c r="CQ35" s="188"/>
      <c r="CR35" s="198">
        <f>SUM(CR30:CR34)</f>
        <v>9292</v>
      </c>
      <c r="CS35" s="188"/>
      <c r="CT35" s="208">
        <f>SUM(CT30:CT34)</f>
        <v>10184</v>
      </c>
      <c r="CU35" s="188"/>
      <c r="CV35" s="201">
        <f>SUM(CV30:CV34)</f>
        <v>19476</v>
      </c>
      <c r="CW35" s="188"/>
      <c r="CX35" s="208">
        <f>SUM(CX30:CX34)</f>
        <v>10932</v>
      </c>
      <c r="CY35" s="188"/>
      <c r="CZ35" s="201">
        <f>SUM(CZ30:CZ34)</f>
        <v>30408</v>
      </c>
      <c r="DA35" s="188"/>
      <c r="DB35" s="208">
        <f>SUM(DB30:DB34)</f>
        <v>2705</v>
      </c>
      <c r="DC35" s="188"/>
      <c r="DD35" s="201">
        <f>SUM(DD30:DD34)</f>
        <v>33113</v>
      </c>
      <c r="DE35" s="188"/>
      <c r="DF35" s="198">
        <f>SUM(DF30:DF34)</f>
        <v>7358</v>
      </c>
    </row>
    <row r="36" spans="2:110">
      <c r="B36" s="186"/>
      <c r="C36" s="163"/>
      <c r="D36" s="204"/>
      <c r="E36" s="163"/>
      <c r="F36" s="187"/>
      <c r="G36" s="188"/>
      <c r="H36" s="187"/>
      <c r="I36" s="188"/>
      <c r="J36" s="187"/>
      <c r="K36" s="188"/>
      <c r="L36" s="166"/>
      <c r="M36" s="167"/>
      <c r="N36" s="168"/>
      <c r="O36" s="167"/>
      <c r="P36" s="169"/>
      <c r="Q36" s="167"/>
      <c r="R36" s="168"/>
      <c r="S36" s="167"/>
      <c r="T36" s="169"/>
      <c r="U36" s="167"/>
      <c r="V36" s="168"/>
      <c r="W36" s="167"/>
      <c r="X36" s="169"/>
      <c r="Y36" s="167"/>
      <c r="Z36" s="166"/>
      <c r="AA36" s="167"/>
      <c r="AB36" s="168"/>
      <c r="AC36" s="167"/>
      <c r="AD36" s="169"/>
      <c r="AE36" s="167"/>
      <c r="AF36" s="168"/>
      <c r="AG36" s="167"/>
      <c r="AH36" s="169"/>
      <c r="AI36" s="153"/>
      <c r="AJ36" s="168"/>
      <c r="AK36" s="167"/>
      <c r="AL36" s="169"/>
      <c r="AM36" s="153"/>
      <c r="AN36" s="166"/>
      <c r="AO36" s="153"/>
      <c r="AP36" s="168"/>
      <c r="AQ36" s="167"/>
      <c r="AR36" s="169"/>
      <c r="AS36" s="167"/>
      <c r="AT36" s="168"/>
      <c r="AU36" s="167"/>
      <c r="AV36" s="169"/>
      <c r="AW36" s="153"/>
      <c r="AX36" s="168"/>
      <c r="AY36" s="167"/>
      <c r="AZ36" s="169"/>
      <c r="BA36" s="153"/>
      <c r="BB36" s="166"/>
      <c r="BC36" s="170"/>
      <c r="BD36" s="168"/>
      <c r="BE36" s="167"/>
      <c r="BF36" s="169"/>
      <c r="BG36" s="167"/>
      <c r="BH36" s="168"/>
      <c r="BI36" s="167"/>
      <c r="BJ36" s="169"/>
      <c r="BK36" s="153"/>
      <c r="BL36" s="168"/>
      <c r="BM36" s="167"/>
      <c r="BN36" s="169"/>
      <c r="BO36" s="153"/>
      <c r="BP36" s="166">
        <v>0</v>
      </c>
      <c r="BQ36" s="153"/>
      <c r="BR36" s="168"/>
      <c r="BS36" s="167"/>
      <c r="BT36" s="169">
        <v>0</v>
      </c>
      <c r="BU36" s="153"/>
      <c r="BV36" s="168"/>
      <c r="BW36" s="167"/>
      <c r="BX36" s="169">
        <v>0</v>
      </c>
      <c r="BY36" s="153"/>
      <c r="BZ36" s="168"/>
      <c r="CA36" s="167"/>
      <c r="CB36" s="169">
        <v>0</v>
      </c>
      <c r="CC36" s="153"/>
      <c r="CD36" s="166">
        <v>0</v>
      </c>
      <c r="CE36" s="153"/>
      <c r="CF36" s="168"/>
      <c r="CG36" s="167"/>
      <c r="CH36" s="169">
        <v>0</v>
      </c>
      <c r="CI36" s="153"/>
      <c r="CJ36" s="168"/>
      <c r="CK36" s="167"/>
      <c r="CL36" s="169">
        <v>0</v>
      </c>
      <c r="CM36" s="153"/>
      <c r="CN36" s="168"/>
      <c r="CO36" s="167"/>
      <c r="CP36" s="169">
        <v>0</v>
      </c>
      <c r="CQ36" s="153"/>
      <c r="CR36" s="166">
        <v>0</v>
      </c>
      <c r="CS36" s="153"/>
      <c r="CT36" s="168"/>
      <c r="CU36" s="167"/>
      <c r="CV36" s="169">
        <v>0</v>
      </c>
      <c r="CW36" s="153"/>
      <c r="CX36" s="168"/>
      <c r="CY36" s="167"/>
      <c r="CZ36" s="169">
        <v>0</v>
      </c>
      <c r="DA36" s="153"/>
      <c r="DB36" s="168"/>
      <c r="DC36" s="167"/>
      <c r="DD36" s="169">
        <v>0</v>
      </c>
      <c r="DE36" s="153"/>
      <c r="DF36" s="166">
        <v>0</v>
      </c>
    </row>
    <row r="37" spans="2:110">
      <c r="B37" s="216" t="s">
        <v>81</v>
      </c>
      <c r="C37" s="163"/>
      <c r="D37" s="163"/>
      <c r="E37" s="163"/>
      <c r="F37" s="187">
        <f>F27+F35</f>
        <v>529253</v>
      </c>
      <c r="G37" s="188"/>
      <c r="H37" s="187">
        <f>H27+H35</f>
        <v>69855</v>
      </c>
      <c r="I37" s="188"/>
      <c r="J37" s="187">
        <f>J27+J35</f>
        <v>349165</v>
      </c>
      <c r="K37" s="188"/>
      <c r="L37" s="187">
        <f>L27+L35</f>
        <v>88274</v>
      </c>
      <c r="M37" s="188"/>
      <c r="N37" s="210">
        <f>N27+N35</f>
        <v>75677</v>
      </c>
      <c r="O37" s="188"/>
      <c r="P37" s="211">
        <f>P27+P35</f>
        <v>163951</v>
      </c>
      <c r="Q37" s="167"/>
      <c r="R37" s="210">
        <f>R27+R35</f>
        <v>69855</v>
      </c>
      <c r="S37" s="188"/>
      <c r="T37" s="211">
        <f>T27+T35</f>
        <v>233806</v>
      </c>
      <c r="U37" s="188"/>
      <c r="V37" s="210">
        <f>V27+V35</f>
        <v>7310</v>
      </c>
      <c r="W37" s="188"/>
      <c r="X37" s="211">
        <f>X27+X35</f>
        <v>241116</v>
      </c>
      <c r="Y37" s="188"/>
      <c r="Z37" s="187">
        <f>Z27+Z35</f>
        <v>65177</v>
      </c>
      <c r="AA37" s="188"/>
      <c r="AB37" s="210">
        <f>AB27+AB35</f>
        <v>115664</v>
      </c>
      <c r="AC37" s="167"/>
      <c r="AD37" s="211">
        <f>AD27+AD35</f>
        <v>180841</v>
      </c>
      <c r="AE37" s="188"/>
      <c r="AF37" s="210">
        <f>AF27+AF35</f>
        <v>112799</v>
      </c>
      <c r="AG37" s="188"/>
      <c r="AH37" s="211">
        <f>AH27+AH35</f>
        <v>293640</v>
      </c>
      <c r="AI37" s="188"/>
      <c r="AJ37" s="210">
        <f>AJ27+AJ35</f>
        <v>19182</v>
      </c>
      <c r="AK37" s="188"/>
      <c r="AL37" s="211">
        <f>AL27+AL35</f>
        <v>312822</v>
      </c>
      <c r="AM37" s="188"/>
      <c r="AN37" s="187">
        <f>AN27+AN35</f>
        <v>94650</v>
      </c>
      <c r="AO37" s="153"/>
      <c r="AP37" s="210">
        <f>AP27+AP35</f>
        <v>93845</v>
      </c>
      <c r="AQ37" s="188"/>
      <c r="AR37" s="211">
        <f>AR27+AR35</f>
        <v>188495</v>
      </c>
      <c r="AS37" s="188"/>
      <c r="AT37" s="210">
        <f>AT27+AT35</f>
        <v>64529</v>
      </c>
      <c r="AU37" s="188"/>
      <c r="AV37" s="211">
        <f>AV27+AV35</f>
        <v>253024</v>
      </c>
      <c r="AW37" s="188"/>
      <c r="AX37" s="210">
        <f>AX27+AX35</f>
        <v>-47971</v>
      </c>
      <c r="AY37" s="188"/>
      <c r="AZ37" s="211">
        <f>AZ27+AZ35</f>
        <v>205053</v>
      </c>
      <c r="BA37" s="153"/>
      <c r="BB37" s="187">
        <f>BB27+BB35</f>
        <v>18079</v>
      </c>
      <c r="BC37" s="210"/>
      <c r="BD37" s="210">
        <f>BD27+BD35</f>
        <v>264357</v>
      </c>
      <c r="BE37" s="188"/>
      <c r="BF37" s="211">
        <f>BF27+BF35</f>
        <v>282436</v>
      </c>
      <c r="BG37" s="188"/>
      <c r="BH37" s="210">
        <f>BH27+BH35</f>
        <v>-16034</v>
      </c>
      <c r="BI37" s="188"/>
      <c r="BJ37" s="211">
        <f>BJ27+BJ35</f>
        <v>266402</v>
      </c>
      <c r="BK37" s="188"/>
      <c r="BL37" s="210">
        <f>BL27+BL35</f>
        <v>-8746</v>
      </c>
      <c r="BM37" s="167"/>
      <c r="BN37" s="211">
        <f>BN27+BN35</f>
        <v>257656</v>
      </c>
      <c r="BO37" s="188"/>
      <c r="BP37" s="187">
        <f>BP27+BP35</f>
        <v>31008</v>
      </c>
      <c r="BQ37" s="188"/>
      <c r="BR37" s="210">
        <f>BR27+BR35</f>
        <v>-29850</v>
      </c>
      <c r="BS37" s="188"/>
      <c r="BT37" s="211">
        <f>BT27+BT35</f>
        <v>1158</v>
      </c>
      <c r="BU37" s="188"/>
      <c r="BV37" s="210">
        <f>BV27+BV35</f>
        <v>-25230</v>
      </c>
      <c r="BW37" s="188"/>
      <c r="BX37" s="211">
        <f>BX27+BX35</f>
        <v>-24072</v>
      </c>
      <c r="BY37" s="188"/>
      <c r="BZ37" s="210">
        <f>BZ27+BZ35</f>
        <v>-34632</v>
      </c>
      <c r="CA37" s="188"/>
      <c r="CB37" s="211">
        <f>CB27+CB35</f>
        <v>-58704</v>
      </c>
      <c r="CC37" s="188"/>
      <c r="CD37" s="187">
        <f>CD27+CD35</f>
        <v>272491</v>
      </c>
      <c r="CE37" s="188"/>
      <c r="CF37" s="210">
        <f>CF27+CF35</f>
        <v>32989</v>
      </c>
      <c r="CG37" s="188"/>
      <c r="CH37" s="211">
        <f>CH27+CH35</f>
        <v>305480</v>
      </c>
      <c r="CI37" s="188"/>
      <c r="CJ37" s="210">
        <f>CJ27+CJ35</f>
        <v>105655</v>
      </c>
      <c r="CK37" s="188"/>
      <c r="CL37" s="211">
        <f>CL27+CL35</f>
        <v>411135</v>
      </c>
      <c r="CM37" s="188"/>
      <c r="CN37" s="210">
        <f>CN27+CN35</f>
        <v>-7506</v>
      </c>
      <c r="CO37" s="188"/>
      <c r="CP37" s="211">
        <f>CP27+CP35</f>
        <v>403629</v>
      </c>
      <c r="CQ37" s="188"/>
      <c r="CR37" s="187">
        <f>CR27+CR35</f>
        <v>20124</v>
      </c>
      <c r="CS37" s="188"/>
      <c r="CT37" s="210">
        <f>CT27+CT35</f>
        <v>39948</v>
      </c>
      <c r="CU37" s="188"/>
      <c r="CV37" s="211">
        <f>CV27+CV35</f>
        <v>60072</v>
      </c>
      <c r="CW37" s="188"/>
      <c r="CX37" s="210">
        <f>CX27+CX35</f>
        <v>32959</v>
      </c>
      <c r="CY37" s="188"/>
      <c r="CZ37" s="211">
        <f>CZ27+CZ35</f>
        <v>93031</v>
      </c>
      <c r="DA37" s="188"/>
      <c r="DB37" s="210">
        <f>DB27+DB35</f>
        <v>-11187</v>
      </c>
      <c r="DC37" s="188"/>
      <c r="DD37" s="211">
        <f>DD27+DD35</f>
        <v>81844</v>
      </c>
      <c r="DE37" s="188"/>
      <c r="DF37" s="187">
        <f>DF27+DF35</f>
        <v>60919</v>
      </c>
    </row>
    <row r="38" spans="2:110">
      <c r="B38" s="186"/>
      <c r="C38" s="215" t="s">
        <v>49</v>
      </c>
      <c r="D38" s="215"/>
      <c r="E38" s="215"/>
      <c r="F38" s="217">
        <v>205902</v>
      </c>
      <c r="G38" s="188"/>
      <c r="H38" s="217">
        <v>9067</v>
      </c>
      <c r="I38" s="188"/>
      <c r="J38" s="217">
        <v>117850</v>
      </c>
      <c r="K38" s="188"/>
      <c r="L38" s="218">
        <v>34249</v>
      </c>
      <c r="M38" s="167"/>
      <c r="N38" s="219">
        <f t="shared" ref="N38:N40" si="36">P38-L38</f>
        <v>28768</v>
      </c>
      <c r="O38" s="167"/>
      <c r="P38" s="220">
        <v>63017</v>
      </c>
      <c r="Q38" s="167"/>
      <c r="R38" s="219">
        <f t="shared" ref="R38:R40" si="37">T38-P38</f>
        <v>25639</v>
      </c>
      <c r="S38" s="167"/>
      <c r="T38" s="220">
        <v>88656</v>
      </c>
      <c r="U38" s="167"/>
      <c r="V38" s="219">
        <f t="shared" ref="V38:V40" si="38">X38-T38</f>
        <v>-6698</v>
      </c>
      <c r="W38" s="167"/>
      <c r="X38" s="220">
        <v>81958</v>
      </c>
      <c r="Y38" s="167"/>
      <c r="Z38" s="218">
        <v>24747</v>
      </c>
      <c r="AA38" s="167"/>
      <c r="AB38" s="219">
        <f t="shared" ref="AB38:AB40" si="39">AD38-Z38</f>
        <v>34732</v>
      </c>
      <c r="AC38" s="167"/>
      <c r="AD38" s="220">
        <v>59479</v>
      </c>
      <c r="AE38" s="167"/>
      <c r="AF38" s="219">
        <f t="shared" ref="AF38:AF40" si="40">AH38-AD38</f>
        <v>43292</v>
      </c>
      <c r="AG38" s="167"/>
      <c r="AH38" s="220">
        <v>102771</v>
      </c>
      <c r="AI38" s="153"/>
      <c r="AJ38" s="219">
        <f t="shared" ref="AJ38:AJ40" si="41">AL38-AH38</f>
        <v>11307</v>
      </c>
      <c r="AK38" s="167"/>
      <c r="AL38" s="220">
        <v>114078</v>
      </c>
      <c r="AM38" s="153"/>
      <c r="AN38" s="218">
        <v>25638</v>
      </c>
      <c r="AO38" s="153"/>
      <c r="AP38" s="219">
        <f t="shared" ref="AP38:AP40" si="42">AR38-AN38</f>
        <v>34597</v>
      </c>
      <c r="AQ38" s="167"/>
      <c r="AR38" s="220">
        <v>60235</v>
      </c>
      <c r="AS38" s="167"/>
      <c r="AT38" s="219">
        <f t="shared" ref="AT38:AT40" si="43">AV38-AR38</f>
        <v>22389</v>
      </c>
      <c r="AU38" s="167"/>
      <c r="AV38" s="220">
        <v>82624</v>
      </c>
      <c r="AW38" s="153"/>
      <c r="AX38" s="219">
        <f t="shared" ref="AX38:AX40" si="44">AZ38-AV38</f>
        <v>-18647</v>
      </c>
      <c r="AY38" s="167"/>
      <c r="AZ38" s="220">
        <v>63977</v>
      </c>
      <c r="BA38" s="153"/>
      <c r="BB38" s="218">
        <v>7369</v>
      </c>
      <c r="BC38" s="170"/>
      <c r="BD38" s="219">
        <f t="shared" ref="BD38:BD40" si="45">BF38-BB38</f>
        <v>120682</v>
      </c>
      <c r="BE38" s="167"/>
      <c r="BF38" s="220">
        <v>128051</v>
      </c>
      <c r="BG38" s="167"/>
      <c r="BH38" s="219">
        <f t="shared" ref="BH38:BH40" si="46">BJ38-BF38</f>
        <v>-6433</v>
      </c>
      <c r="BI38" s="167"/>
      <c r="BJ38" s="220">
        <v>121618</v>
      </c>
      <c r="BK38" s="153"/>
      <c r="BL38" s="219">
        <f t="shared" ref="BL38:BL40" si="47">BN38-BJ38</f>
        <v>-8484</v>
      </c>
      <c r="BM38" s="167"/>
      <c r="BN38" s="220">
        <v>113134</v>
      </c>
      <c r="BO38" s="153"/>
      <c r="BP38" s="218">
        <v>12604</v>
      </c>
      <c r="BQ38" s="153"/>
      <c r="BR38" s="219">
        <f t="shared" ref="BR38:BR40" si="48">BT38-BP38</f>
        <v>-10399</v>
      </c>
      <c r="BS38" s="167"/>
      <c r="BT38" s="220">
        <v>2205</v>
      </c>
      <c r="BU38" s="153"/>
      <c r="BV38" s="219">
        <f t="shared" ref="BV38" si="49">BX38-BT38</f>
        <v>-1459</v>
      </c>
      <c r="BW38" s="167"/>
      <c r="BX38" s="220">
        <v>746</v>
      </c>
      <c r="BY38" s="153"/>
      <c r="BZ38" s="219">
        <f t="shared" ref="BZ38" si="50">CB38-BX38</f>
        <v>-12528</v>
      </c>
      <c r="CA38" s="167"/>
      <c r="CB38" s="220">
        <v>-11782</v>
      </c>
      <c r="CC38" s="153"/>
      <c r="CD38" s="218">
        <v>107501</v>
      </c>
      <c r="CE38" s="153"/>
      <c r="CF38" s="219">
        <f t="shared" ref="CF38" si="51">CH38-CD38</f>
        <v>13079</v>
      </c>
      <c r="CG38" s="167"/>
      <c r="CH38" s="220">
        <v>120580</v>
      </c>
      <c r="CI38" s="153"/>
      <c r="CJ38" s="219">
        <f t="shared" ref="CJ38" si="52">CL38-CH38</f>
        <v>40634</v>
      </c>
      <c r="CK38" s="167"/>
      <c r="CL38" s="220">
        <v>161214</v>
      </c>
      <c r="CM38" s="153"/>
      <c r="CN38" s="219">
        <f t="shared" ref="CN38" si="53">CP38-CL38</f>
        <v>-4880</v>
      </c>
      <c r="CO38" s="167"/>
      <c r="CP38" s="220">
        <v>156334</v>
      </c>
      <c r="CQ38" s="153"/>
      <c r="CR38" s="218">
        <v>10690</v>
      </c>
      <c r="CS38" s="153"/>
      <c r="CT38" s="219">
        <v>12692</v>
      </c>
      <c r="CU38" s="167"/>
      <c r="CV38" s="220">
        <v>23382</v>
      </c>
      <c r="CW38" s="153"/>
      <c r="CX38" s="219">
        <v>15144</v>
      </c>
      <c r="CY38" s="167"/>
      <c r="CZ38" s="220">
        <v>38527</v>
      </c>
      <c r="DA38" s="153"/>
      <c r="DB38" s="219">
        <v>-6058</v>
      </c>
      <c r="DC38" s="167"/>
      <c r="DD38" s="220">
        <v>32469</v>
      </c>
      <c r="DE38" s="153"/>
      <c r="DF38" s="218">
        <v>33010</v>
      </c>
    </row>
    <row r="39" spans="2:110">
      <c r="B39" s="1" t="s">
        <v>52</v>
      </c>
      <c r="C39" s="206"/>
      <c r="D39" s="206"/>
      <c r="E39" s="206"/>
      <c r="F39" s="187">
        <f>F37-F38</f>
        <v>323351</v>
      </c>
      <c r="G39" s="188"/>
      <c r="H39" s="187">
        <f>H37-H38</f>
        <v>60788</v>
      </c>
      <c r="I39" s="188"/>
      <c r="J39" s="187">
        <f>J37-J38</f>
        <v>231315</v>
      </c>
      <c r="K39" s="188"/>
      <c r="L39" s="187">
        <f>L37-L38</f>
        <v>54025</v>
      </c>
      <c r="M39" s="188"/>
      <c r="N39" s="210">
        <f>N37-N38</f>
        <v>46909</v>
      </c>
      <c r="O39" s="188"/>
      <c r="P39" s="211">
        <f>P37-P38</f>
        <v>100934</v>
      </c>
      <c r="Q39" s="167"/>
      <c r="R39" s="210">
        <f>R37-R38</f>
        <v>44216</v>
      </c>
      <c r="S39" s="188"/>
      <c r="T39" s="211">
        <f>T37-T38</f>
        <v>145150</v>
      </c>
      <c r="U39" s="188"/>
      <c r="V39" s="210">
        <f>V37-V38</f>
        <v>14008</v>
      </c>
      <c r="W39" s="188"/>
      <c r="X39" s="211">
        <f>X37-X38</f>
        <v>159158</v>
      </c>
      <c r="Y39" s="188"/>
      <c r="Z39" s="187">
        <f>Z37-Z38</f>
        <v>40430</v>
      </c>
      <c r="AA39" s="188"/>
      <c r="AB39" s="210">
        <f>AB37-AB38</f>
        <v>80932</v>
      </c>
      <c r="AC39" s="167"/>
      <c r="AD39" s="211">
        <f>AD37-AD38</f>
        <v>121362</v>
      </c>
      <c r="AE39" s="188"/>
      <c r="AF39" s="210">
        <f>AF37-AF38</f>
        <v>69507</v>
      </c>
      <c r="AG39" s="188"/>
      <c r="AH39" s="211">
        <f>AH37-AH38</f>
        <v>190869</v>
      </c>
      <c r="AI39" s="188"/>
      <c r="AJ39" s="210">
        <f>AJ37-AJ38</f>
        <v>7875</v>
      </c>
      <c r="AK39" s="188"/>
      <c r="AL39" s="211">
        <f>AL37-AL38</f>
        <v>198744</v>
      </c>
      <c r="AM39" s="188"/>
      <c r="AN39" s="187">
        <f>AN37-AN38</f>
        <v>69012</v>
      </c>
      <c r="AO39" s="153"/>
      <c r="AP39" s="210">
        <f>AP37-AP38</f>
        <v>59248</v>
      </c>
      <c r="AQ39" s="188"/>
      <c r="AR39" s="211">
        <f>AR37-AR38</f>
        <v>128260</v>
      </c>
      <c r="AS39" s="188"/>
      <c r="AT39" s="210">
        <f>AT37-AT38</f>
        <v>42140</v>
      </c>
      <c r="AU39" s="188"/>
      <c r="AV39" s="211">
        <f>AV37-AV38</f>
        <v>170400</v>
      </c>
      <c r="AW39" s="188"/>
      <c r="AX39" s="210">
        <f>AX37-AX38</f>
        <v>-29324</v>
      </c>
      <c r="AY39" s="188"/>
      <c r="AZ39" s="211">
        <f>AZ37-AZ38</f>
        <v>141076</v>
      </c>
      <c r="BA39" s="153"/>
      <c r="BB39" s="187">
        <f>BB37-BB38</f>
        <v>10710</v>
      </c>
      <c r="BC39" s="210"/>
      <c r="BD39" s="210">
        <f>BD37-BD38</f>
        <v>143675</v>
      </c>
      <c r="BE39" s="188"/>
      <c r="BF39" s="211">
        <f>BF37-BF38</f>
        <v>154385</v>
      </c>
      <c r="BG39" s="188"/>
      <c r="BH39" s="210">
        <f>BH37-BH38</f>
        <v>-9601</v>
      </c>
      <c r="BI39" s="188"/>
      <c r="BJ39" s="211">
        <f>BJ37-BJ38</f>
        <v>144784</v>
      </c>
      <c r="BK39" s="188"/>
      <c r="BL39" s="210">
        <f>BL37-BL38</f>
        <v>-262</v>
      </c>
      <c r="BM39" s="167"/>
      <c r="BN39" s="211">
        <f>BN37-BN38</f>
        <v>144522</v>
      </c>
      <c r="BO39" s="188"/>
      <c r="BP39" s="187">
        <f>BP37-BP38</f>
        <v>18404</v>
      </c>
      <c r="BQ39" s="188"/>
      <c r="BR39" s="210">
        <f>BR37-BR38</f>
        <v>-19451</v>
      </c>
      <c r="BS39" s="188"/>
      <c r="BT39" s="211">
        <f>BT37-BT38</f>
        <v>-1047</v>
      </c>
      <c r="BU39" s="188"/>
      <c r="BV39" s="210">
        <f>BV37-BV38</f>
        <v>-23771</v>
      </c>
      <c r="BW39" s="188"/>
      <c r="BX39" s="211">
        <f>BX37-BX38</f>
        <v>-24818</v>
      </c>
      <c r="BY39" s="188"/>
      <c r="BZ39" s="210">
        <f>BZ37-BZ38</f>
        <v>-22104</v>
      </c>
      <c r="CA39" s="188"/>
      <c r="CB39" s="211">
        <f>CB37-CB38</f>
        <v>-46922</v>
      </c>
      <c r="CC39" s="188"/>
      <c r="CD39" s="187">
        <f>CD37-CD38</f>
        <v>164990</v>
      </c>
      <c r="CE39" s="188"/>
      <c r="CF39" s="210">
        <f>CF37-CF38</f>
        <v>19910</v>
      </c>
      <c r="CG39" s="188"/>
      <c r="CH39" s="211">
        <f>CH37-CH38</f>
        <v>184900</v>
      </c>
      <c r="CI39" s="188"/>
      <c r="CJ39" s="210">
        <f>CJ37-CJ38</f>
        <v>65021</v>
      </c>
      <c r="CK39" s="188"/>
      <c r="CL39" s="211">
        <f>CL37-CL38</f>
        <v>249921</v>
      </c>
      <c r="CM39" s="188"/>
      <c r="CN39" s="210">
        <f>CN37-CN38</f>
        <v>-2626</v>
      </c>
      <c r="CO39" s="188"/>
      <c r="CP39" s="211">
        <f>CP37-CP38</f>
        <v>247295</v>
      </c>
      <c r="CQ39" s="188"/>
      <c r="CR39" s="187">
        <f>CR37-CR38</f>
        <v>9434</v>
      </c>
      <c r="CS39" s="188"/>
      <c r="CT39" s="210">
        <f>CT37-CT38</f>
        <v>27256</v>
      </c>
      <c r="CU39" s="188"/>
      <c r="CV39" s="211">
        <f>CV37-CV38</f>
        <v>36690</v>
      </c>
      <c r="CW39" s="188"/>
      <c r="CX39" s="210">
        <f>CX37-CX38</f>
        <v>17815</v>
      </c>
      <c r="CY39" s="188"/>
      <c r="CZ39" s="211">
        <f>CZ37-CZ38</f>
        <v>54504</v>
      </c>
      <c r="DA39" s="188"/>
      <c r="DB39" s="210">
        <f>DB37-DB38</f>
        <v>-5129</v>
      </c>
      <c r="DC39" s="188"/>
      <c r="DD39" s="211">
        <f>DD37-DD38</f>
        <v>49375</v>
      </c>
      <c r="DE39" s="188"/>
      <c r="DF39" s="187">
        <f>DF37-DF38</f>
        <v>27909</v>
      </c>
    </row>
    <row r="40" spans="2:110">
      <c r="B40" s="216"/>
      <c r="C40" s="172" t="s">
        <v>53</v>
      </c>
      <c r="D40" s="172"/>
      <c r="E40" s="206"/>
      <c r="F40" s="187">
        <v>15056</v>
      </c>
      <c r="G40" s="188"/>
      <c r="H40" s="187">
        <v>25083</v>
      </c>
      <c r="I40" s="188"/>
      <c r="J40" s="187">
        <v>21768</v>
      </c>
      <c r="K40" s="188"/>
      <c r="L40" s="187">
        <v>5719</v>
      </c>
      <c r="M40" s="188"/>
      <c r="N40" s="219">
        <f t="shared" si="36"/>
        <v>5219</v>
      </c>
      <c r="O40" s="188"/>
      <c r="P40" s="211">
        <v>10938</v>
      </c>
      <c r="Q40" s="188"/>
      <c r="R40" s="219">
        <f t="shared" si="37"/>
        <v>5920</v>
      </c>
      <c r="S40" s="188"/>
      <c r="T40" s="211">
        <v>16858</v>
      </c>
      <c r="U40" s="188"/>
      <c r="V40" s="219">
        <f t="shared" si="38"/>
        <v>6226</v>
      </c>
      <c r="W40" s="188"/>
      <c r="X40" s="211">
        <v>23084</v>
      </c>
      <c r="Y40" s="188"/>
      <c r="Z40" s="187">
        <v>5269</v>
      </c>
      <c r="AA40" s="188"/>
      <c r="AB40" s="219">
        <f t="shared" si="39"/>
        <v>5993</v>
      </c>
      <c r="AC40" s="188"/>
      <c r="AD40" s="211">
        <v>11262</v>
      </c>
      <c r="AE40" s="188"/>
      <c r="AF40" s="219">
        <f t="shared" si="40"/>
        <v>7367</v>
      </c>
      <c r="AG40" s="188"/>
      <c r="AH40" s="211">
        <v>18629</v>
      </c>
      <c r="AI40" s="153"/>
      <c r="AJ40" s="219">
        <f t="shared" si="41"/>
        <v>5074</v>
      </c>
      <c r="AK40" s="188"/>
      <c r="AL40" s="211">
        <v>23703</v>
      </c>
      <c r="AM40" s="153"/>
      <c r="AN40" s="187">
        <v>6520</v>
      </c>
      <c r="AO40" s="153"/>
      <c r="AP40" s="219">
        <f t="shared" si="42"/>
        <v>6563</v>
      </c>
      <c r="AQ40" s="188"/>
      <c r="AR40" s="211">
        <v>13083</v>
      </c>
      <c r="AS40" s="188"/>
      <c r="AT40" s="219">
        <f t="shared" si="43"/>
        <v>6689</v>
      </c>
      <c r="AU40" s="188"/>
      <c r="AV40" s="211">
        <v>19772</v>
      </c>
      <c r="AW40" s="153"/>
      <c r="AX40" s="219">
        <f t="shared" si="44"/>
        <v>10298</v>
      </c>
      <c r="AY40" s="188"/>
      <c r="AZ40" s="211">
        <v>30070</v>
      </c>
      <c r="BA40" s="153"/>
      <c r="BB40" s="212">
        <v>5796</v>
      </c>
      <c r="BC40" s="170"/>
      <c r="BD40" s="219">
        <f t="shared" si="45"/>
        <v>284</v>
      </c>
      <c r="BE40" s="213"/>
      <c r="BF40" s="214">
        <v>6080</v>
      </c>
      <c r="BG40" s="213"/>
      <c r="BH40" s="219">
        <f t="shared" si="46"/>
        <v>258</v>
      </c>
      <c r="BI40" s="213"/>
      <c r="BJ40" s="214">
        <v>6338</v>
      </c>
      <c r="BK40" s="153"/>
      <c r="BL40" s="219">
        <f t="shared" si="47"/>
        <v>-1854</v>
      </c>
      <c r="BM40" s="213"/>
      <c r="BN40" s="214">
        <v>4484</v>
      </c>
      <c r="BO40" s="153"/>
      <c r="BP40" s="212">
        <v>-1078</v>
      </c>
      <c r="BQ40" s="153"/>
      <c r="BR40" s="219">
        <f t="shared" si="48"/>
        <v>-662</v>
      </c>
      <c r="BS40" s="213"/>
      <c r="BT40" s="214">
        <v>-1740</v>
      </c>
      <c r="BU40" s="153"/>
      <c r="BV40" s="219">
        <f t="shared" ref="BV40" si="54">BX40-BT40</f>
        <v>-1606</v>
      </c>
      <c r="BW40" s="213"/>
      <c r="BX40" s="214">
        <v>-3346</v>
      </c>
      <c r="BY40" s="153"/>
      <c r="BZ40" s="219">
        <f t="shared" ref="BZ40" si="55">CB40-BX40</f>
        <v>-764</v>
      </c>
      <c r="CA40" s="213"/>
      <c r="CB40" s="214">
        <v>-4110</v>
      </c>
      <c r="CC40" s="153"/>
      <c r="CD40" s="212">
        <v>4926</v>
      </c>
      <c r="CE40" s="153"/>
      <c r="CF40" s="219">
        <f t="shared" ref="CF40" si="56">CH40-CD40</f>
        <v>558</v>
      </c>
      <c r="CG40" s="213"/>
      <c r="CH40" s="214">
        <v>5484</v>
      </c>
      <c r="CI40" s="153"/>
      <c r="CJ40" s="219">
        <f t="shared" ref="CJ40" si="57">CL40-CH40</f>
        <v>1427</v>
      </c>
      <c r="CK40" s="213"/>
      <c r="CL40" s="214">
        <v>6911</v>
      </c>
      <c r="CM40" s="153"/>
      <c r="CN40" s="219">
        <f t="shared" ref="CN40" si="58">CP40-CL40</f>
        <v>-963</v>
      </c>
      <c r="CO40" s="213"/>
      <c r="CP40" s="214">
        <v>5948</v>
      </c>
      <c r="CQ40" s="153"/>
      <c r="CR40" s="212">
        <v>637</v>
      </c>
      <c r="CS40" s="153"/>
      <c r="CT40" s="219">
        <v>-189</v>
      </c>
      <c r="CU40" s="213"/>
      <c r="CV40" s="214">
        <v>448</v>
      </c>
      <c r="CW40" s="153"/>
      <c r="CX40" s="219">
        <v>678</v>
      </c>
      <c r="CY40" s="213"/>
      <c r="CZ40" s="214">
        <v>1125</v>
      </c>
      <c r="DA40" s="153"/>
      <c r="DB40" s="219">
        <v>623</v>
      </c>
      <c r="DC40" s="213"/>
      <c r="DD40" s="214">
        <v>1748</v>
      </c>
      <c r="DE40" s="153"/>
      <c r="DF40" s="212">
        <v>1481</v>
      </c>
    </row>
    <row r="41" spans="2:110" ht="13.5" thickBot="1">
      <c r="B41" s="221" t="s">
        <v>82</v>
      </c>
      <c r="C41" s="222"/>
      <c r="D41" s="222"/>
      <c r="E41" s="222"/>
      <c r="F41" s="223">
        <f>F39-F40</f>
        <v>308295</v>
      </c>
      <c r="G41" s="175"/>
      <c r="H41" s="223">
        <f>H39-H40</f>
        <v>35705</v>
      </c>
      <c r="I41" s="175"/>
      <c r="J41" s="223">
        <f>J39-J40</f>
        <v>209547</v>
      </c>
      <c r="K41" s="175"/>
      <c r="L41" s="223">
        <f>L39-L40</f>
        <v>48306</v>
      </c>
      <c r="M41" s="175"/>
      <c r="N41" s="224">
        <f>N39-N40</f>
        <v>41690</v>
      </c>
      <c r="O41" s="175"/>
      <c r="P41" s="225">
        <f>P39-P40</f>
        <v>89996</v>
      </c>
      <c r="Q41" s="175"/>
      <c r="R41" s="224">
        <f>R39-R40</f>
        <v>38296</v>
      </c>
      <c r="S41" s="175"/>
      <c r="T41" s="225">
        <f>T39-T40</f>
        <v>128292</v>
      </c>
      <c r="U41" s="175"/>
      <c r="V41" s="224">
        <f>V39-V40</f>
        <v>7782</v>
      </c>
      <c r="W41" s="175"/>
      <c r="X41" s="225">
        <f>X39-X40</f>
        <v>136074</v>
      </c>
      <c r="Y41" s="175"/>
      <c r="Z41" s="223">
        <f>Z39-Z40</f>
        <v>35161</v>
      </c>
      <c r="AA41" s="175"/>
      <c r="AB41" s="224">
        <f>AB39-AB40</f>
        <v>74939</v>
      </c>
      <c r="AC41" s="175"/>
      <c r="AD41" s="225">
        <f>AD39-AD40</f>
        <v>110100</v>
      </c>
      <c r="AE41" s="175"/>
      <c r="AF41" s="224">
        <f>AF39-AF40</f>
        <v>62140</v>
      </c>
      <c r="AG41" s="175"/>
      <c r="AH41" s="225">
        <f>AH39-AH40</f>
        <v>172240</v>
      </c>
      <c r="AI41" s="175"/>
      <c r="AJ41" s="224">
        <f>AJ39-AJ40</f>
        <v>2801</v>
      </c>
      <c r="AK41" s="175"/>
      <c r="AL41" s="225">
        <f>AL39-AL40</f>
        <v>175041</v>
      </c>
      <c r="AM41" s="175"/>
      <c r="AN41" s="223">
        <f>AN39-AN40</f>
        <v>62492</v>
      </c>
      <c r="AO41" s="181"/>
      <c r="AP41" s="224">
        <f>AP39-AP40</f>
        <v>52685</v>
      </c>
      <c r="AQ41" s="175"/>
      <c r="AR41" s="225">
        <f>AR39-AR40</f>
        <v>115177</v>
      </c>
      <c r="AS41" s="175"/>
      <c r="AT41" s="224">
        <f>AT39-AT40</f>
        <v>35451</v>
      </c>
      <c r="AU41" s="175"/>
      <c r="AV41" s="225">
        <f>AV39-AV40</f>
        <v>150628</v>
      </c>
      <c r="AW41" s="175"/>
      <c r="AX41" s="224">
        <f>AX39-AX40</f>
        <v>-39622</v>
      </c>
      <c r="AY41" s="175"/>
      <c r="AZ41" s="225">
        <f>AZ39-AZ40</f>
        <v>111006</v>
      </c>
      <c r="BA41" s="181"/>
      <c r="BB41" s="223">
        <f>BB39-BB40</f>
        <v>4914</v>
      </c>
      <c r="BC41" s="226"/>
      <c r="BD41" s="224">
        <f>BD39-BD40</f>
        <v>143391</v>
      </c>
      <c r="BE41" s="175"/>
      <c r="BF41" s="225">
        <f>BF39-BF40</f>
        <v>148305</v>
      </c>
      <c r="BG41" s="175"/>
      <c r="BH41" s="224">
        <f>BH39-BH40</f>
        <v>-9859</v>
      </c>
      <c r="BI41" s="175"/>
      <c r="BJ41" s="225">
        <f>BJ39-BJ40</f>
        <v>138446</v>
      </c>
      <c r="BK41" s="175"/>
      <c r="BL41" s="224">
        <f>BL39-BL40</f>
        <v>1592</v>
      </c>
      <c r="BM41" s="227"/>
      <c r="BN41" s="225">
        <f>BN39-BN40</f>
        <v>140038</v>
      </c>
      <c r="BO41" s="175"/>
      <c r="BP41" s="223">
        <f>BP39-BP40</f>
        <v>19482</v>
      </c>
      <c r="BQ41" s="175"/>
      <c r="BR41" s="224">
        <f>BR39-BR40</f>
        <v>-18789</v>
      </c>
      <c r="BS41" s="175"/>
      <c r="BT41" s="225">
        <f>BT39-BT40</f>
        <v>693</v>
      </c>
      <c r="BU41" s="175"/>
      <c r="BV41" s="224">
        <f>BV39-BV40</f>
        <v>-22165</v>
      </c>
      <c r="BW41" s="175"/>
      <c r="BX41" s="225">
        <f>BX39-BX40</f>
        <v>-21472</v>
      </c>
      <c r="BY41" s="175"/>
      <c r="BZ41" s="224">
        <f>BZ39-BZ40</f>
        <v>-21340</v>
      </c>
      <c r="CA41" s="175"/>
      <c r="CB41" s="225">
        <f>CB39-CB40</f>
        <v>-42812</v>
      </c>
      <c r="CC41" s="175"/>
      <c r="CD41" s="223">
        <f>CD39-CD40</f>
        <v>160064</v>
      </c>
      <c r="CE41" s="175"/>
      <c r="CF41" s="224">
        <f>CF39-CF40</f>
        <v>19352</v>
      </c>
      <c r="CG41" s="175"/>
      <c r="CH41" s="225">
        <f>CH39-CH40</f>
        <v>179416</v>
      </c>
      <c r="CI41" s="175"/>
      <c r="CJ41" s="224">
        <f>CJ39-CJ40</f>
        <v>63594</v>
      </c>
      <c r="CK41" s="175"/>
      <c r="CL41" s="225">
        <f>CL39-CL40</f>
        <v>243010</v>
      </c>
      <c r="CM41" s="175"/>
      <c r="CN41" s="224">
        <f>CN39-CN40</f>
        <v>-1663</v>
      </c>
      <c r="CO41" s="175"/>
      <c r="CP41" s="225">
        <f>CP39-CP40</f>
        <v>241347</v>
      </c>
      <c r="CQ41" s="175"/>
      <c r="CR41" s="223">
        <f>CR39-CR40</f>
        <v>8797</v>
      </c>
      <c r="CS41" s="175"/>
      <c r="CT41" s="224">
        <f>CT39-CT40</f>
        <v>27445</v>
      </c>
      <c r="CU41" s="175"/>
      <c r="CV41" s="225">
        <f>CV39-CV40</f>
        <v>36242</v>
      </c>
      <c r="CW41" s="175"/>
      <c r="CX41" s="224">
        <f>CX39-CX40</f>
        <v>17137</v>
      </c>
      <c r="CY41" s="175"/>
      <c r="CZ41" s="225">
        <f>CZ39-CZ40</f>
        <v>53379</v>
      </c>
      <c r="DA41" s="175"/>
      <c r="DB41" s="224">
        <f>DB39-DB40</f>
        <v>-5752</v>
      </c>
      <c r="DC41" s="175"/>
      <c r="DD41" s="225">
        <f>DD39-DD40</f>
        <v>47627</v>
      </c>
      <c r="DE41" s="175"/>
      <c r="DF41" s="223">
        <f>DF39-DF40</f>
        <v>26428</v>
      </c>
    </row>
    <row r="42" spans="2:110" ht="13.5" thickTop="1">
      <c r="B42" s="205"/>
      <c r="C42" s="163"/>
      <c r="D42" s="163"/>
      <c r="E42" s="163"/>
      <c r="F42" s="228"/>
      <c r="G42" s="229"/>
      <c r="H42" s="228"/>
      <c r="I42" s="229"/>
      <c r="J42" s="228"/>
      <c r="K42" s="229"/>
      <c r="L42" s="228"/>
      <c r="M42" s="229"/>
      <c r="N42" s="230"/>
      <c r="O42" s="229"/>
      <c r="P42" s="231"/>
      <c r="Q42" s="229"/>
      <c r="R42" s="230"/>
      <c r="S42" s="229"/>
      <c r="T42" s="231"/>
      <c r="U42" s="229"/>
      <c r="V42" s="230"/>
      <c r="W42" s="229"/>
      <c r="X42" s="231"/>
      <c r="Y42" s="229"/>
      <c r="Z42" s="228"/>
      <c r="AA42" s="229"/>
      <c r="AB42" s="230"/>
      <c r="AC42" s="229"/>
      <c r="AD42" s="231"/>
      <c r="AE42" s="229"/>
      <c r="AF42" s="230"/>
      <c r="AG42" s="229"/>
      <c r="AH42" s="231"/>
      <c r="AI42" s="153"/>
      <c r="AJ42" s="230"/>
      <c r="AK42" s="229"/>
      <c r="AL42" s="231"/>
      <c r="AM42" s="153"/>
      <c r="AN42" s="228"/>
      <c r="AO42" s="153"/>
      <c r="AP42" s="230"/>
      <c r="AQ42" s="229"/>
      <c r="AR42" s="231"/>
      <c r="AS42" s="229"/>
      <c r="AT42" s="230"/>
      <c r="AU42" s="229"/>
      <c r="AV42" s="231"/>
      <c r="AW42" s="153"/>
      <c r="AX42" s="230"/>
      <c r="AY42" s="229"/>
      <c r="AZ42" s="231"/>
      <c r="BA42" s="153"/>
      <c r="BB42" s="232"/>
      <c r="BC42" s="170"/>
      <c r="BD42" s="233"/>
      <c r="BE42" s="234"/>
      <c r="BF42" s="235"/>
      <c r="BG42" s="234"/>
      <c r="BH42" s="233"/>
      <c r="BI42" s="234"/>
      <c r="BJ42" s="235"/>
      <c r="BK42" s="153"/>
      <c r="BL42" s="233"/>
      <c r="BM42" s="234"/>
      <c r="BN42" s="235"/>
      <c r="BO42" s="153"/>
      <c r="BP42" s="232"/>
      <c r="BQ42" s="153"/>
      <c r="BR42" s="191">
        <v>0</v>
      </c>
      <c r="BS42" s="234"/>
      <c r="BT42" s="236">
        <v>0</v>
      </c>
      <c r="BU42" s="153"/>
      <c r="BV42" s="191">
        <v>0</v>
      </c>
      <c r="BW42" s="234"/>
      <c r="BX42" s="236">
        <v>0</v>
      </c>
      <c r="BY42" s="153"/>
      <c r="BZ42" s="191">
        <v>0</v>
      </c>
      <c r="CA42" s="234"/>
      <c r="CB42" s="236">
        <v>0</v>
      </c>
      <c r="CC42" s="153"/>
      <c r="CD42" s="232"/>
      <c r="CE42" s="153"/>
      <c r="CF42" s="191">
        <v>0</v>
      </c>
      <c r="CG42" s="234"/>
      <c r="CH42" s="236">
        <v>0</v>
      </c>
      <c r="CI42" s="153"/>
      <c r="CJ42" s="191">
        <v>0</v>
      </c>
      <c r="CK42" s="234"/>
      <c r="CL42" s="236">
        <v>0</v>
      </c>
      <c r="CM42" s="153"/>
      <c r="CN42" s="191">
        <v>0</v>
      </c>
      <c r="CO42" s="234"/>
      <c r="CP42" s="236">
        <v>0</v>
      </c>
      <c r="CQ42" s="153"/>
      <c r="CR42" s="232"/>
      <c r="CS42" s="153"/>
      <c r="CT42" s="191">
        <v>0</v>
      </c>
      <c r="CU42" s="234"/>
      <c r="CV42" s="236">
        <v>0</v>
      </c>
      <c r="CW42" s="153"/>
      <c r="CX42" s="191">
        <v>0</v>
      </c>
      <c r="CY42" s="234"/>
      <c r="CZ42" s="236">
        <v>0</v>
      </c>
      <c r="DA42" s="153"/>
      <c r="DB42" s="191">
        <v>0</v>
      </c>
      <c r="DC42" s="234"/>
      <c r="DD42" s="236">
        <v>0</v>
      </c>
      <c r="DE42" s="153"/>
      <c r="DF42" s="232"/>
    </row>
    <row r="43" spans="2:110">
      <c r="B43" s="216" t="s">
        <v>83</v>
      </c>
      <c r="C43" s="163"/>
      <c r="D43" s="163"/>
      <c r="E43" s="163"/>
      <c r="F43" s="237">
        <v>87730</v>
      </c>
      <c r="G43" s="238"/>
      <c r="H43" s="237">
        <v>87457</v>
      </c>
      <c r="I43" s="238"/>
      <c r="J43" s="237">
        <v>86946</v>
      </c>
      <c r="K43" s="238"/>
      <c r="L43" s="237">
        <v>86576</v>
      </c>
      <c r="M43" s="238"/>
      <c r="N43" s="239">
        <v>86425</v>
      </c>
      <c r="O43" s="238"/>
      <c r="P43" s="240">
        <v>86500</v>
      </c>
      <c r="Q43" s="238"/>
      <c r="R43" s="239">
        <v>85992</v>
      </c>
      <c r="S43" s="238"/>
      <c r="T43" s="240">
        <v>86329</v>
      </c>
      <c r="U43" s="238"/>
      <c r="V43" s="239">
        <v>85668</v>
      </c>
      <c r="W43" s="238"/>
      <c r="X43" s="240">
        <v>86128</v>
      </c>
      <c r="Y43" s="238"/>
      <c r="Z43" s="237">
        <v>85484</v>
      </c>
      <c r="AA43" s="238"/>
      <c r="AB43" s="239">
        <v>84930</v>
      </c>
      <c r="AC43" s="238"/>
      <c r="AD43" s="240">
        <v>85206</v>
      </c>
      <c r="AE43" s="238"/>
      <c r="AF43" s="239">
        <v>84547</v>
      </c>
      <c r="AG43" s="238"/>
      <c r="AH43" s="240">
        <v>84984</v>
      </c>
      <c r="AI43" s="153"/>
      <c r="AJ43" s="239">
        <v>84559</v>
      </c>
      <c r="AK43" s="238"/>
      <c r="AL43" s="240">
        <v>84877</v>
      </c>
      <c r="AM43" s="153"/>
      <c r="AN43" s="237">
        <v>84570</v>
      </c>
      <c r="AO43" s="153"/>
      <c r="AP43" s="239">
        <v>84707</v>
      </c>
      <c r="AQ43" s="238"/>
      <c r="AR43" s="240">
        <v>84638</v>
      </c>
      <c r="AS43" s="238"/>
      <c r="AT43" s="239">
        <v>84737</v>
      </c>
      <c r="AU43" s="238"/>
      <c r="AV43" s="240">
        <v>84671</v>
      </c>
      <c r="AW43" s="153"/>
      <c r="AX43" s="239">
        <v>84568</v>
      </c>
      <c r="AY43" s="238"/>
      <c r="AZ43" s="240">
        <v>84645</v>
      </c>
      <c r="BA43" s="153"/>
      <c r="BB43" s="241">
        <v>83838</v>
      </c>
      <c r="BC43" s="170"/>
      <c r="BD43" s="242">
        <v>83845</v>
      </c>
      <c r="BE43" s="243"/>
      <c r="BF43" s="244">
        <v>83842</v>
      </c>
      <c r="BG43" s="243"/>
      <c r="BH43" s="242">
        <v>84005</v>
      </c>
      <c r="BI43" s="243"/>
      <c r="BJ43" s="244">
        <v>83897</v>
      </c>
      <c r="BK43" s="153"/>
      <c r="BL43" s="242">
        <v>84181</v>
      </c>
      <c r="BM43" s="243"/>
      <c r="BN43" s="244">
        <v>83968</v>
      </c>
      <c r="BO43" s="153"/>
      <c r="BP43" s="241">
        <v>84213</v>
      </c>
      <c r="BQ43" s="153"/>
      <c r="BR43" s="191">
        <v>84341</v>
      </c>
      <c r="BS43" s="243"/>
      <c r="BT43" s="244">
        <v>84277</v>
      </c>
      <c r="BU43" s="153"/>
      <c r="BV43" s="191">
        <v>84233</v>
      </c>
      <c r="BW43" s="243"/>
      <c r="BX43" s="244">
        <v>84262</v>
      </c>
      <c r="BY43" s="153"/>
      <c r="BZ43" s="191">
        <v>84066</v>
      </c>
      <c r="CA43" s="243"/>
      <c r="CB43" s="244">
        <v>84213</v>
      </c>
      <c r="CC43" s="153"/>
      <c r="CD43" s="241">
        <v>84042</v>
      </c>
      <c r="CE43" s="153"/>
      <c r="CF43" s="191">
        <v>84293</v>
      </c>
      <c r="CG43" s="243"/>
      <c r="CH43" s="244">
        <v>84168</v>
      </c>
      <c r="CI43" s="153"/>
      <c r="CJ43" s="191">
        <v>84333</v>
      </c>
      <c r="CK43" s="243"/>
      <c r="CL43" s="244">
        <v>84224</v>
      </c>
      <c r="CM43" s="153"/>
      <c r="CN43" s="191">
        <v>84320</v>
      </c>
      <c r="CO43" s="243"/>
      <c r="CP43" s="244">
        <v>84248</v>
      </c>
      <c r="CQ43" s="153"/>
      <c r="CR43" s="241">
        <v>84351</v>
      </c>
      <c r="CS43" s="153"/>
      <c r="CT43" s="191">
        <v>84770</v>
      </c>
      <c r="CU43" s="243"/>
      <c r="CV43" s="244">
        <v>84560</v>
      </c>
      <c r="CW43" s="153"/>
      <c r="CX43" s="191">
        <v>84820</v>
      </c>
      <c r="CY43" s="243"/>
      <c r="CZ43" s="244">
        <v>84648</v>
      </c>
      <c r="DA43" s="153"/>
      <c r="DB43" s="191">
        <v>84780</v>
      </c>
      <c r="DC43" s="243"/>
      <c r="DD43" s="244">
        <v>84686</v>
      </c>
      <c r="DE43" s="153"/>
      <c r="DF43" s="241">
        <v>84879</v>
      </c>
    </row>
    <row r="44" spans="2:110">
      <c r="B44" s="216" t="s">
        <v>84</v>
      </c>
      <c r="C44" s="172"/>
      <c r="D44" s="172"/>
      <c r="E44" s="172"/>
      <c r="F44" s="245"/>
      <c r="G44" s="246"/>
      <c r="H44" s="245"/>
      <c r="I44" s="246"/>
      <c r="J44" s="245"/>
      <c r="K44" s="246"/>
      <c r="L44" s="245"/>
      <c r="M44" s="246"/>
      <c r="N44" s="247"/>
      <c r="O44" s="246"/>
      <c r="P44" s="248"/>
      <c r="Q44" s="246"/>
      <c r="R44" s="247"/>
      <c r="S44" s="246"/>
      <c r="T44" s="248"/>
      <c r="U44" s="246"/>
      <c r="V44" s="247"/>
      <c r="W44" s="246"/>
      <c r="X44" s="248"/>
      <c r="Y44" s="246"/>
      <c r="Z44" s="245"/>
      <c r="AA44" s="246"/>
      <c r="AB44" s="247"/>
      <c r="AC44" s="246"/>
      <c r="AD44" s="248"/>
      <c r="AE44" s="246"/>
      <c r="AF44" s="247"/>
      <c r="AG44" s="246"/>
      <c r="AH44" s="248"/>
      <c r="AI44" s="153"/>
      <c r="AJ44" s="247"/>
      <c r="AK44" s="246"/>
      <c r="AL44" s="248"/>
      <c r="AM44" s="153"/>
      <c r="AN44" s="245"/>
      <c r="AO44" s="153"/>
      <c r="AP44" s="247"/>
      <c r="AQ44" s="246"/>
      <c r="AR44" s="248"/>
      <c r="AS44" s="246"/>
      <c r="AT44" s="247"/>
      <c r="AU44" s="246"/>
      <c r="AV44" s="248"/>
      <c r="AW44" s="153"/>
      <c r="AX44" s="247"/>
      <c r="AY44" s="246"/>
      <c r="AZ44" s="248"/>
      <c r="BA44" s="153"/>
      <c r="BB44" s="249"/>
      <c r="BC44" s="170"/>
      <c r="BD44" s="250"/>
      <c r="BE44" s="251"/>
      <c r="BF44" s="252"/>
      <c r="BG44" s="251"/>
      <c r="BH44" s="250"/>
      <c r="BI44" s="251"/>
      <c r="BJ44" s="252"/>
      <c r="BK44" s="153"/>
      <c r="BL44" s="250"/>
      <c r="BM44" s="251"/>
      <c r="BN44" s="252"/>
      <c r="BO44" s="153"/>
      <c r="BP44" s="249"/>
      <c r="BQ44" s="153"/>
      <c r="BR44" s="191"/>
      <c r="BS44" s="251"/>
      <c r="BT44" s="252"/>
      <c r="BU44" s="153"/>
      <c r="BV44" s="191"/>
      <c r="BW44" s="251"/>
      <c r="BX44" s="252"/>
      <c r="BY44" s="153"/>
      <c r="BZ44" s="191"/>
      <c r="CA44" s="251"/>
      <c r="CB44" s="252"/>
      <c r="CC44" s="153"/>
      <c r="CD44" s="249"/>
      <c r="CE44" s="153"/>
      <c r="CF44" s="191"/>
      <c r="CG44" s="251"/>
      <c r="CH44" s="252"/>
      <c r="CI44" s="153"/>
      <c r="CJ44" s="191"/>
      <c r="CK44" s="251"/>
      <c r="CL44" s="252"/>
      <c r="CM44" s="153"/>
      <c r="CN44" s="191"/>
      <c r="CO44" s="251"/>
      <c r="CP44" s="252"/>
      <c r="CQ44" s="153"/>
      <c r="CR44" s="249"/>
      <c r="CS44" s="153"/>
      <c r="CT44" s="191"/>
      <c r="CU44" s="251"/>
      <c r="CV44" s="252"/>
      <c r="CW44" s="153"/>
      <c r="CX44" s="191"/>
      <c r="CY44" s="251"/>
      <c r="CZ44" s="252"/>
      <c r="DA44" s="153"/>
      <c r="DB44" s="191"/>
      <c r="DC44" s="251"/>
      <c r="DD44" s="252"/>
      <c r="DE44" s="153"/>
      <c r="DF44" s="249"/>
    </row>
    <row r="45" spans="2:110">
      <c r="B45" s="216"/>
      <c r="C45" s="207" t="s">
        <v>85</v>
      </c>
      <c r="D45" s="172"/>
      <c r="E45" s="172"/>
      <c r="F45" s="253">
        <v>3.51</v>
      </c>
      <c r="G45" s="254"/>
      <c r="H45" s="253">
        <v>0.41</v>
      </c>
      <c r="I45" s="254"/>
      <c r="J45" s="253">
        <v>2.41</v>
      </c>
      <c r="K45" s="254"/>
      <c r="L45" s="253">
        <v>0.56000000000000005</v>
      </c>
      <c r="M45" s="254"/>
      <c r="N45" s="255">
        <v>0.48</v>
      </c>
      <c r="O45" s="254"/>
      <c r="P45" s="256">
        <v>1.04</v>
      </c>
      <c r="Q45" s="254"/>
      <c r="R45" s="255">
        <v>0.45</v>
      </c>
      <c r="S45" s="254"/>
      <c r="T45" s="256">
        <v>1.49</v>
      </c>
      <c r="U45" s="254"/>
      <c r="V45" s="255">
        <v>0.09</v>
      </c>
      <c r="W45" s="254"/>
      <c r="X45" s="256">
        <v>1.58</v>
      </c>
      <c r="Y45" s="254"/>
      <c r="Z45" s="253">
        <v>0.41</v>
      </c>
      <c r="AA45" s="254"/>
      <c r="AB45" s="255">
        <v>0.88</v>
      </c>
      <c r="AC45" s="254"/>
      <c r="AD45" s="256">
        <v>1.29</v>
      </c>
      <c r="AE45" s="254"/>
      <c r="AF45" s="255">
        <v>0.73</v>
      </c>
      <c r="AG45" s="254"/>
      <c r="AH45" s="256">
        <v>2.0299999999999998</v>
      </c>
      <c r="AI45" s="153"/>
      <c r="AJ45" s="255">
        <v>0.03</v>
      </c>
      <c r="AK45" s="254"/>
      <c r="AL45" s="256">
        <v>2.06</v>
      </c>
      <c r="AM45" s="153"/>
      <c r="AN45" s="253">
        <v>0.74</v>
      </c>
      <c r="AO45" s="153"/>
      <c r="AP45" s="255">
        <v>0.62</v>
      </c>
      <c r="AQ45" s="254"/>
      <c r="AR45" s="256">
        <v>1.36</v>
      </c>
      <c r="AS45" s="254"/>
      <c r="AT45" s="255">
        <v>0.42</v>
      </c>
      <c r="AU45" s="254"/>
      <c r="AV45" s="256">
        <v>1.78</v>
      </c>
      <c r="AW45" s="153"/>
      <c r="AX45" s="255">
        <v>-0.47</v>
      </c>
      <c r="AY45" s="254"/>
      <c r="AZ45" s="256">
        <v>1.31</v>
      </c>
      <c r="BA45" s="153"/>
      <c r="BB45" s="257">
        <v>0.06</v>
      </c>
      <c r="BC45" s="170"/>
      <c r="BD45" s="258">
        <v>1.71</v>
      </c>
      <c r="BE45" s="259"/>
      <c r="BF45" s="260">
        <v>1.77</v>
      </c>
      <c r="BG45" s="259"/>
      <c r="BH45" s="258">
        <v>-0.12</v>
      </c>
      <c r="BI45" s="259"/>
      <c r="BJ45" s="260">
        <v>1.65</v>
      </c>
      <c r="BK45" s="153"/>
      <c r="BL45" s="258">
        <v>0.02</v>
      </c>
      <c r="BM45" s="259"/>
      <c r="BN45" s="260">
        <v>1.67</v>
      </c>
      <c r="BO45" s="153"/>
      <c r="BP45" s="257">
        <v>0.23</v>
      </c>
      <c r="BQ45" s="153"/>
      <c r="BR45" s="261">
        <v>-0.22</v>
      </c>
      <c r="BS45" s="259"/>
      <c r="BT45" s="260">
        <v>0.01</v>
      </c>
      <c r="BU45" s="153"/>
      <c r="BV45" s="261">
        <v>-0.26</v>
      </c>
      <c r="BW45" s="259"/>
      <c r="BX45" s="260">
        <v>-0.25</v>
      </c>
      <c r="BY45" s="153"/>
      <c r="BZ45" s="261">
        <v>-0.25</v>
      </c>
      <c r="CA45" s="259"/>
      <c r="CB45" s="260">
        <v>-0.51</v>
      </c>
      <c r="CC45" s="153"/>
      <c r="CD45" s="257">
        <v>1.9</v>
      </c>
      <c r="CE45" s="153"/>
      <c r="CF45" s="261">
        <v>0.23</v>
      </c>
      <c r="CG45" s="259"/>
      <c r="CH45" s="260">
        <v>2.13</v>
      </c>
      <c r="CI45" s="153"/>
      <c r="CJ45" s="261">
        <v>0.75</v>
      </c>
      <c r="CK45" s="259"/>
      <c r="CL45" s="260">
        <v>2.89</v>
      </c>
      <c r="CM45" s="153"/>
      <c r="CN45" s="261">
        <v>-0.02</v>
      </c>
      <c r="CO45" s="259"/>
      <c r="CP45" s="260">
        <v>2.86</v>
      </c>
      <c r="CQ45" s="153"/>
      <c r="CR45" s="257">
        <v>0.1</v>
      </c>
      <c r="CS45" s="153"/>
      <c r="CT45" s="261">
        <v>0.32</v>
      </c>
      <c r="CU45" s="259"/>
      <c r="CV45" s="260">
        <v>0.43</v>
      </c>
      <c r="CW45" s="153"/>
      <c r="CX45" s="261">
        <v>0.2</v>
      </c>
      <c r="CY45" s="259"/>
      <c r="CZ45" s="260">
        <v>0.63</v>
      </c>
      <c r="DA45" s="153"/>
      <c r="DB45" s="261">
        <v>-7.0000000000000007E-2</v>
      </c>
      <c r="DC45" s="259"/>
      <c r="DD45" s="260">
        <v>0.56000000000000005</v>
      </c>
      <c r="DE45" s="153"/>
      <c r="DF45" s="257">
        <v>0.31</v>
      </c>
    </row>
    <row r="46" spans="2:110">
      <c r="B46" s="205"/>
      <c r="C46" s="172"/>
      <c r="D46" s="172"/>
      <c r="E46" s="172"/>
      <c r="F46" s="245"/>
      <c r="G46" s="246"/>
      <c r="H46" s="245"/>
      <c r="I46" s="246"/>
      <c r="J46" s="245"/>
      <c r="K46" s="246"/>
      <c r="L46" s="245"/>
      <c r="M46" s="246"/>
      <c r="N46" s="247"/>
      <c r="O46" s="246"/>
      <c r="P46" s="248"/>
      <c r="Q46" s="246"/>
      <c r="R46" s="247"/>
      <c r="S46" s="246"/>
      <c r="T46" s="248"/>
      <c r="U46" s="246"/>
      <c r="V46" s="247"/>
      <c r="W46" s="246"/>
      <c r="X46" s="248"/>
      <c r="Y46" s="246"/>
      <c r="Z46" s="245"/>
      <c r="AA46" s="246"/>
      <c r="AB46" s="247"/>
      <c r="AC46" s="246"/>
      <c r="AD46" s="248"/>
      <c r="AE46" s="246"/>
      <c r="AF46" s="247"/>
      <c r="AG46" s="246"/>
      <c r="AH46" s="248"/>
      <c r="AI46" s="153"/>
      <c r="AJ46" s="247"/>
      <c r="AK46" s="246"/>
      <c r="AL46" s="248"/>
      <c r="AM46" s="153"/>
      <c r="AN46" s="245"/>
      <c r="AO46" s="153"/>
      <c r="AP46" s="247"/>
      <c r="AQ46" s="246"/>
      <c r="AR46" s="248"/>
      <c r="AS46" s="246"/>
      <c r="AT46" s="247"/>
      <c r="AU46" s="246"/>
      <c r="AV46" s="248"/>
      <c r="AW46" s="153"/>
      <c r="AX46" s="247"/>
      <c r="AY46" s="246"/>
      <c r="AZ46" s="248"/>
      <c r="BA46" s="153"/>
      <c r="BB46" s="249"/>
      <c r="BC46" s="170"/>
      <c r="BD46" s="250"/>
      <c r="BE46" s="251"/>
      <c r="BF46" s="252"/>
      <c r="BG46" s="251"/>
      <c r="BH46" s="250"/>
      <c r="BI46" s="251"/>
      <c r="BJ46" s="252"/>
      <c r="BK46" s="153"/>
      <c r="BL46" s="250"/>
      <c r="BM46" s="251"/>
      <c r="BN46" s="252"/>
      <c r="BO46" s="153"/>
      <c r="BP46" s="249"/>
      <c r="BQ46" s="153"/>
      <c r="BR46" s="191"/>
      <c r="BS46" s="251"/>
      <c r="BT46" s="252"/>
      <c r="BU46" s="153"/>
      <c r="BV46" s="191"/>
      <c r="BW46" s="251"/>
      <c r="BX46" s="252"/>
      <c r="BY46" s="153"/>
      <c r="BZ46" s="191"/>
      <c r="CA46" s="251"/>
      <c r="CB46" s="252"/>
      <c r="CC46" s="153"/>
      <c r="CD46" s="249"/>
      <c r="CE46" s="153"/>
      <c r="CF46" s="191"/>
      <c r="CG46" s="251"/>
      <c r="CH46" s="252"/>
      <c r="CI46" s="153"/>
      <c r="CJ46" s="191"/>
      <c r="CK46" s="251"/>
      <c r="CL46" s="252"/>
      <c r="CM46" s="153"/>
      <c r="CN46" s="191"/>
      <c r="CO46" s="251"/>
      <c r="CP46" s="252"/>
      <c r="CQ46" s="153"/>
      <c r="CR46" s="249"/>
      <c r="CS46" s="153"/>
      <c r="CT46" s="191"/>
      <c r="CU46" s="251"/>
      <c r="CV46" s="252"/>
      <c r="CW46" s="153"/>
      <c r="CX46" s="191"/>
      <c r="CY46" s="251"/>
      <c r="CZ46" s="252"/>
      <c r="DA46" s="153"/>
      <c r="DB46" s="191"/>
      <c r="DC46" s="251"/>
      <c r="DD46" s="252"/>
      <c r="DE46" s="153"/>
      <c r="DF46" s="249"/>
    </row>
    <row r="47" spans="2:110">
      <c r="B47" s="216" t="s">
        <v>86</v>
      </c>
      <c r="C47" s="163"/>
      <c r="D47" s="163"/>
      <c r="E47" s="163"/>
      <c r="F47" s="237">
        <v>88481</v>
      </c>
      <c r="G47" s="238"/>
      <c r="H47" s="237">
        <v>87754</v>
      </c>
      <c r="I47" s="238"/>
      <c r="J47" s="237">
        <v>87168</v>
      </c>
      <c r="K47" s="238"/>
      <c r="L47" s="237">
        <v>86978</v>
      </c>
      <c r="M47" s="238"/>
      <c r="N47" s="239">
        <v>86787</v>
      </c>
      <c r="O47" s="238"/>
      <c r="P47" s="240">
        <v>86873</v>
      </c>
      <c r="Q47" s="238"/>
      <c r="R47" s="239">
        <v>86428</v>
      </c>
      <c r="S47" s="238"/>
      <c r="T47" s="240">
        <v>86706</v>
      </c>
      <c r="U47" s="238"/>
      <c r="V47" s="239">
        <v>86190</v>
      </c>
      <c r="W47" s="238"/>
      <c r="X47" s="240">
        <v>86518</v>
      </c>
      <c r="Y47" s="238"/>
      <c r="Z47" s="237">
        <v>86101</v>
      </c>
      <c r="AA47" s="238"/>
      <c r="AB47" s="239">
        <v>85397</v>
      </c>
      <c r="AC47" s="238"/>
      <c r="AD47" s="240">
        <v>85739</v>
      </c>
      <c r="AE47" s="238"/>
      <c r="AF47" s="239">
        <v>84940</v>
      </c>
      <c r="AG47" s="238"/>
      <c r="AH47" s="240">
        <v>85448</v>
      </c>
      <c r="AI47" s="153"/>
      <c r="AJ47" s="239">
        <v>85005</v>
      </c>
      <c r="AK47" s="238"/>
      <c r="AL47" s="240">
        <v>85448</v>
      </c>
      <c r="AM47" s="153"/>
      <c r="AN47" s="237">
        <v>85269</v>
      </c>
      <c r="AO47" s="153"/>
      <c r="AP47" s="239">
        <v>85236</v>
      </c>
      <c r="AQ47" s="238"/>
      <c r="AR47" s="240">
        <v>85248</v>
      </c>
      <c r="AS47" s="238"/>
      <c r="AT47" s="239">
        <v>85348</v>
      </c>
      <c r="AU47" s="238"/>
      <c r="AV47" s="240">
        <v>85261</v>
      </c>
      <c r="AW47" s="153"/>
      <c r="AX47" s="239">
        <v>84568</v>
      </c>
      <c r="AY47" s="238"/>
      <c r="AZ47" s="240">
        <v>85230</v>
      </c>
      <c r="BA47" s="153"/>
      <c r="BB47" s="241">
        <v>84588</v>
      </c>
      <c r="BC47" s="170"/>
      <c r="BD47" s="242">
        <v>84661</v>
      </c>
      <c r="BE47" s="243"/>
      <c r="BF47" s="244">
        <v>84655</v>
      </c>
      <c r="BG47" s="243"/>
      <c r="BH47" s="242">
        <v>84005</v>
      </c>
      <c r="BI47" s="243"/>
      <c r="BJ47" s="244">
        <v>84676</v>
      </c>
      <c r="BK47" s="153"/>
      <c r="BL47" s="242">
        <v>85033</v>
      </c>
      <c r="BM47" s="243"/>
      <c r="BN47" s="244">
        <v>84730</v>
      </c>
      <c r="BO47" s="153"/>
      <c r="BP47" s="241">
        <v>85065</v>
      </c>
      <c r="BQ47" s="153"/>
      <c r="BR47" s="191">
        <v>84341</v>
      </c>
      <c r="BS47" s="243"/>
      <c r="BT47" s="244">
        <v>85041</v>
      </c>
      <c r="BU47" s="153"/>
      <c r="BV47" s="191">
        <v>84233</v>
      </c>
      <c r="BW47" s="243"/>
      <c r="BX47" s="244">
        <v>84262</v>
      </c>
      <c r="BY47" s="153"/>
      <c r="BZ47" s="191">
        <v>84066</v>
      </c>
      <c r="CA47" s="243"/>
      <c r="CB47" s="244">
        <v>84213</v>
      </c>
      <c r="CC47" s="153"/>
      <c r="CD47" s="241">
        <v>84838</v>
      </c>
      <c r="CE47" s="153"/>
      <c r="CF47" s="191">
        <v>84892</v>
      </c>
      <c r="CG47" s="243"/>
      <c r="CH47" s="244">
        <v>84849</v>
      </c>
      <c r="CI47" s="153"/>
      <c r="CJ47" s="191">
        <v>84947</v>
      </c>
      <c r="CK47" s="243"/>
      <c r="CL47" s="244">
        <v>84869</v>
      </c>
      <c r="CM47" s="153"/>
      <c r="CN47" s="191">
        <v>84320</v>
      </c>
      <c r="CO47" s="243"/>
      <c r="CP47" s="244">
        <v>84891</v>
      </c>
      <c r="CQ47" s="153"/>
      <c r="CR47" s="241">
        <v>85141</v>
      </c>
      <c r="CS47" s="153"/>
      <c r="CT47" s="191">
        <v>85359</v>
      </c>
      <c r="CU47" s="243"/>
      <c r="CV47" s="244">
        <v>85240</v>
      </c>
      <c r="CW47" s="153"/>
      <c r="CX47" s="191">
        <v>85448</v>
      </c>
      <c r="CY47" s="243"/>
      <c r="CZ47" s="244">
        <v>85301</v>
      </c>
      <c r="DA47" s="153"/>
      <c r="DB47" s="191">
        <v>84780</v>
      </c>
      <c r="DC47" s="243"/>
      <c r="DD47" s="244">
        <v>85348</v>
      </c>
      <c r="DE47" s="153"/>
      <c r="DF47" s="241">
        <v>85709</v>
      </c>
    </row>
    <row r="48" spans="2:110">
      <c r="B48" s="216" t="s">
        <v>87</v>
      </c>
      <c r="C48" s="172"/>
      <c r="D48" s="172"/>
      <c r="E48" s="172"/>
      <c r="F48" s="245"/>
      <c r="G48" s="246"/>
      <c r="H48" s="245"/>
      <c r="I48" s="246"/>
      <c r="J48" s="245"/>
      <c r="K48" s="246"/>
      <c r="L48" s="245"/>
      <c r="M48" s="246"/>
      <c r="N48" s="247"/>
      <c r="O48" s="246"/>
      <c r="P48" s="248"/>
      <c r="Q48" s="246"/>
      <c r="R48" s="247"/>
      <c r="S48" s="246"/>
      <c r="T48" s="248"/>
      <c r="U48" s="246"/>
      <c r="V48" s="247"/>
      <c r="W48" s="246"/>
      <c r="X48" s="248"/>
      <c r="Y48" s="246"/>
      <c r="Z48" s="245"/>
      <c r="AA48" s="246"/>
      <c r="AB48" s="247"/>
      <c r="AC48" s="246"/>
      <c r="AD48" s="248"/>
      <c r="AE48" s="246"/>
      <c r="AF48" s="247"/>
      <c r="AG48" s="246"/>
      <c r="AH48" s="248"/>
      <c r="AI48" s="153"/>
      <c r="AJ48" s="247"/>
      <c r="AK48" s="246"/>
      <c r="AL48" s="248"/>
      <c r="AM48" s="153"/>
      <c r="AN48" s="245"/>
      <c r="AO48" s="153"/>
      <c r="AP48" s="247"/>
      <c r="AQ48" s="246"/>
      <c r="AR48" s="248"/>
      <c r="AS48" s="246"/>
      <c r="AT48" s="247"/>
      <c r="AU48" s="246"/>
      <c r="AV48" s="248"/>
      <c r="AW48" s="153"/>
      <c r="AX48" s="247"/>
      <c r="AY48" s="246"/>
      <c r="AZ48" s="248"/>
      <c r="BA48" s="153"/>
      <c r="BB48" s="249"/>
      <c r="BC48" s="170"/>
      <c r="BD48" s="250"/>
      <c r="BE48" s="251"/>
      <c r="BF48" s="252"/>
      <c r="BG48" s="251"/>
      <c r="BH48" s="250"/>
      <c r="BI48" s="251"/>
      <c r="BJ48" s="252"/>
      <c r="BK48" s="153"/>
      <c r="BL48" s="250"/>
      <c r="BM48" s="251"/>
      <c r="BN48" s="252"/>
      <c r="BO48" s="153"/>
      <c r="BP48" s="249"/>
      <c r="BQ48" s="153"/>
      <c r="BR48" s="191"/>
      <c r="BS48" s="251"/>
      <c r="BT48" s="252"/>
      <c r="BU48" s="153"/>
      <c r="BV48" s="191"/>
      <c r="BW48" s="251"/>
      <c r="BX48" s="252"/>
      <c r="BY48" s="153"/>
      <c r="BZ48" s="191"/>
      <c r="CA48" s="251"/>
      <c r="CB48" s="252"/>
      <c r="CC48" s="153"/>
      <c r="CD48" s="249"/>
      <c r="CE48" s="153"/>
      <c r="CF48" s="191"/>
      <c r="CG48" s="251"/>
      <c r="CH48" s="252"/>
      <c r="CI48" s="153"/>
      <c r="CJ48" s="191"/>
      <c r="CK48" s="251"/>
      <c r="CL48" s="252"/>
      <c r="CM48" s="153"/>
      <c r="CN48" s="191"/>
      <c r="CO48" s="251"/>
      <c r="CP48" s="252"/>
      <c r="CQ48" s="153"/>
      <c r="CR48" s="249"/>
      <c r="CS48" s="153"/>
      <c r="CT48" s="191"/>
      <c r="CU48" s="251"/>
      <c r="CV48" s="252"/>
      <c r="CW48" s="153"/>
      <c r="CX48" s="191"/>
      <c r="CY48" s="251"/>
      <c r="CZ48" s="252"/>
      <c r="DA48" s="153"/>
      <c r="DB48" s="191"/>
      <c r="DC48" s="251"/>
      <c r="DD48" s="252"/>
      <c r="DE48" s="153"/>
      <c r="DF48" s="249"/>
    </row>
    <row r="49" spans="2:110">
      <c r="B49" s="216"/>
      <c r="C49" s="207" t="s">
        <v>85</v>
      </c>
      <c r="D49" s="172"/>
      <c r="E49" s="172"/>
      <c r="F49" s="253">
        <v>3.48</v>
      </c>
      <c r="G49" s="254"/>
      <c r="H49" s="253">
        <v>0.41</v>
      </c>
      <c r="I49" s="254"/>
      <c r="J49" s="253">
        <v>2.4</v>
      </c>
      <c r="K49" s="254"/>
      <c r="L49" s="253">
        <v>0.56000000000000005</v>
      </c>
      <c r="M49" s="254"/>
      <c r="N49" s="255">
        <v>0.48</v>
      </c>
      <c r="O49" s="254"/>
      <c r="P49" s="256">
        <v>1.04</v>
      </c>
      <c r="Q49" s="254"/>
      <c r="R49" s="255">
        <v>0.44</v>
      </c>
      <c r="S49" s="254"/>
      <c r="T49" s="256">
        <v>1.48</v>
      </c>
      <c r="U49" s="254"/>
      <c r="V49" s="255">
        <v>0.09</v>
      </c>
      <c r="W49" s="254"/>
      <c r="X49" s="256">
        <v>1.57</v>
      </c>
      <c r="Y49" s="254"/>
      <c r="Z49" s="253">
        <v>0.41</v>
      </c>
      <c r="AA49" s="254"/>
      <c r="AB49" s="255">
        <v>0.88</v>
      </c>
      <c r="AC49" s="254"/>
      <c r="AD49" s="256">
        <v>1.28</v>
      </c>
      <c r="AE49" s="254"/>
      <c r="AF49" s="255">
        <v>0.73</v>
      </c>
      <c r="AG49" s="254"/>
      <c r="AH49" s="256">
        <v>2.02</v>
      </c>
      <c r="AI49" s="153"/>
      <c r="AJ49" s="255">
        <v>0.03</v>
      </c>
      <c r="AK49" s="254"/>
      <c r="AL49" s="256">
        <v>2.0499999999999998</v>
      </c>
      <c r="AM49" s="153"/>
      <c r="AN49" s="253">
        <v>0.73</v>
      </c>
      <c r="AO49" s="153"/>
      <c r="AP49" s="255">
        <v>0.62</v>
      </c>
      <c r="AQ49" s="254"/>
      <c r="AR49" s="256">
        <v>1.35</v>
      </c>
      <c r="AS49" s="254"/>
      <c r="AT49" s="255">
        <v>0.42</v>
      </c>
      <c r="AU49" s="254"/>
      <c r="AV49" s="256">
        <v>1.77</v>
      </c>
      <c r="AW49" s="153"/>
      <c r="AX49" s="255">
        <v>-0.47</v>
      </c>
      <c r="AY49" s="254"/>
      <c r="AZ49" s="256">
        <v>1.3</v>
      </c>
      <c r="BA49" s="153"/>
      <c r="BB49" s="257">
        <v>0.06</v>
      </c>
      <c r="BC49" s="170"/>
      <c r="BD49" s="258">
        <v>1.69</v>
      </c>
      <c r="BE49" s="259"/>
      <c r="BF49" s="260">
        <v>1.75</v>
      </c>
      <c r="BG49" s="259"/>
      <c r="BH49" s="258">
        <v>-0.12</v>
      </c>
      <c r="BI49" s="259"/>
      <c r="BJ49" s="260">
        <v>1.64</v>
      </c>
      <c r="BK49" s="153"/>
      <c r="BL49" s="258">
        <v>0.02</v>
      </c>
      <c r="BM49" s="259"/>
      <c r="BN49" s="260">
        <v>1.65</v>
      </c>
      <c r="BO49" s="153"/>
      <c r="BP49" s="257">
        <v>0.23</v>
      </c>
      <c r="BQ49" s="153"/>
      <c r="BR49" s="261">
        <v>-0.22</v>
      </c>
      <c r="BS49" s="259"/>
      <c r="BT49" s="260">
        <v>0.01</v>
      </c>
      <c r="BU49" s="153"/>
      <c r="BV49" s="261">
        <v>-0.26</v>
      </c>
      <c r="BW49" s="259"/>
      <c r="BX49" s="260">
        <v>-0.25</v>
      </c>
      <c r="BY49" s="153"/>
      <c r="BZ49" s="261">
        <v>-0.25</v>
      </c>
      <c r="CA49" s="259"/>
      <c r="CB49" s="260">
        <v>-0.51</v>
      </c>
      <c r="CC49" s="153"/>
      <c r="CD49" s="257">
        <v>1.89</v>
      </c>
      <c r="CE49" s="153"/>
      <c r="CF49" s="261">
        <v>0.23</v>
      </c>
      <c r="CG49" s="259"/>
      <c r="CH49" s="260">
        <v>2.11</v>
      </c>
      <c r="CI49" s="153"/>
      <c r="CJ49" s="261">
        <v>0.75</v>
      </c>
      <c r="CK49" s="259"/>
      <c r="CL49" s="260">
        <v>2.86</v>
      </c>
      <c r="CM49" s="153"/>
      <c r="CN49" s="261">
        <v>-0.02</v>
      </c>
      <c r="CO49" s="259"/>
      <c r="CP49" s="260">
        <v>2.84</v>
      </c>
      <c r="CQ49" s="153"/>
      <c r="CR49" s="257">
        <v>0.1</v>
      </c>
      <c r="CS49" s="153"/>
      <c r="CT49" s="261">
        <v>0.32</v>
      </c>
      <c r="CU49" s="259"/>
      <c r="CV49" s="260">
        <v>0.43</v>
      </c>
      <c r="CW49" s="153"/>
      <c r="CX49" s="261">
        <v>0.2</v>
      </c>
      <c r="CY49" s="259"/>
      <c r="CZ49" s="260">
        <v>0.63</v>
      </c>
      <c r="DA49" s="153"/>
      <c r="DB49" s="261">
        <v>-7.0000000000000007E-2</v>
      </c>
      <c r="DC49" s="259"/>
      <c r="DD49" s="260">
        <v>0.56000000000000005</v>
      </c>
      <c r="DE49" s="153"/>
      <c r="DF49" s="257">
        <v>0.31</v>
      </c>
    </row>
    <row r="50" spans="2:110">
      <c r="B50" s="205"/>
      <c r="C50" s="172"/>
      <c r="D50" s="172"/>
      <c r="E50" s="172"/>
      <c r="F50" s="262"/>
      <c r="G50" s="263"/>
      <c r="H50" s="262"/>
      <c r="I50" s="263"/>
      <c r="J50" s="264"/>
      <c r="K50" s="153"/>
      <c r="L50" s="166"/>
      <c r="M50" s="167"/>
      <c r="N50" s="168"/>
      <c r="O50" s="167"/>
      <c r="P50" s="169"/>
      <c r="Q50" s="167"/>
      <c r="R50" s="168"/>
      <c r="S50" s="167"/>
      <c r="T50" s="169"/>
      <c r="U50" s="167"/>
      <c r="V50" s="168"/>
      <c r="W50" s="167"/>
      <c r="X50" s="169"/>
      <c r="Y50" s="167"/>
      <c r="Z50" s="166"/>
      <c r="AA50" s="167"/>
      <c r="AB50" s="168"/>
      <c r="AC50" s="167"/>
      <c r="AD50" s="169"/>
      <c r="AE50" s="167"/>
      <c r="AF50" s="168"/>
      <c r="AG50" s="167"/>
      <c r="AH50" s="169"/>
      <c r="AI50" s="153"/>
      <c r="AJ50" s="168"/>
      <c r="AK50" s="167"/>
      <c r="AL50" s="169"/>
      <c r="AM50" s="153"/>
      <c r="AN50" s="166"/>
      <c r="AO50" s="153"/>
      <c r="AP50" s="168"/>
      <c r="AQ50" s="167"/>
      <c r="AR50" s="169"/>
      <c r="AS50" s="167"/>
      <c r="AT50" s="168"/>
      <c r="AU50" s="167"/>
      <c r="AV50" s="169"/>
      <c r="AW50" s="153"/>
      <c r="AX50" s="168"/>
      <c r="AY50" s="167"/>
      <c r="AZ50" s="169"/>
      <c r="BA50" s="153"/>
      <c r="BB50" s="166"/>
      <c r="BC50" s="170"/>
      <c r="BD50" s="168"/>
      <c r="BE50" s="167"/>
      <c r="BF50" s="169"/>
      <c r="BG50" s="167"/>
      <c r="BH50" s="168"/>
      <c r="BI50" s="167"/>
      <c r="BJ50" s="169"/>
      <c r="BK50" s="153"/>
      <c r="BL50" s="168"/>
      <c r="BM50" s="167"/>
      <c r="BN50" s="169"/>
      <c r="BO50" s="153"/>
      <c r="BP50" s="166"/>
      <c r="BQ50" s="153"/>
      <c r="BR50" s="191"/>
      <c r="BS50" s="167"/>
      <c r="BT50" s="169"/>
      <c r="BU50" s="153"/>
      <c r="BV50" s="191"/>
      <c r="BW50" s="167"/>
      <c r="BX50" s="169"/>
      <c r="BY50" s="153"/>
      <c r="BZ50" s="191"/>
      <c r="CA50" s="167"/>
      <c r="CB50" s="169"/>
      <c r="CC50" s="153"/>
      <c r="CD50" s="166"/>
      <c r="CE50" s="153"/>
      <c r="CF50" s="191"/>
      <c r="CG50" s="167"/>
      <c r="CH50" s="169"/>
      <c r="CI50" s="153"/>
      <c r="CJ50" s="191"/>
      <c r="CK50" s="167"/>
      <c r="CL50" s="169"/>
      <c r="CM50" s="153"/>
      <c r="CN50" s="191"/>
      <c r="CO50" s="167"/>
      <c r="CP50" s="169"/>
      <c r="CQ50" s="153"/>
      <c r="CR50" s="166"/>
      <c r="CS50" s="153"/>
      <c r="CT50" s="191"/>
      <c r="CU50" s="167"/>
      <c r="CV50" s="169"/>
      <c r="CW50" s="153"/>
      <c r="CX50" s="191"/>
      <c r="CY50" s="167"/>
      <c r="CZ50" s="169"/>
      <c r="DA50" s="153"/>
      <c r="DB50" s="191"/>
      <c r="DC50" s="167"/>
      <c r="DD50" s="169"/>
      <c r="DE50" s="153"/>
      <c r="DF50" s="166"/>
    </row>
    <row r="51" spans="2:110">
      <c r="B51" s="153"/>
      <c r="C51" s="172"/>
      <c r="D51" s="172"/>
      <c r="E51" s="172"/>
      <c r="F51" s="265"/>
      <c r="G51" s="266"/>
      <c r="H51" s="265"/>
      <c r="I51" s="266"/>
      <c r="J51" s="267"/>
      <c r="K51" s="153"/>
      <c r="L51" s="218"/>
      <c r="M51" s="167"/>
      <c r="N51" s="268"/>
      <c r="O51" s="269"/>
      <c r="P51" s="220"/>
      <c r="Q51" s="167"/>
      <c r="R51" s="268"/>
      <c r="S51" s="269"/>
      <c r="T51" s="220"/>
      <c r="U51" s="167"/>
      <c r="V51" s="268"/>
      <c r="W51" s="269"/>
      <c r="X51" s="220"/>
      <c r="Y51" s="167"/>
      <c r="Z51" s="218"/>
      <c r="AA51" s="167"/>
      <c r="AB51" s="268"/>
      <c r="AC51" s="269"/>
      <c r="AD51" s="220"/>
      <c r="AE51" s="167"/>
      <c r="AF51" s="268"/>
      <c r="AG51" s="269"/>
      <c r="AH51" s="220"/>
      <c r="AI51" s="153"/>
      <c r="AJ51" s="268"/>
      <c r="AK51" s="269"/>
      <c r="AL51" s="220"/>
      <c r="AM51" s="153"/>
      <c r="AN51" s="218"/>
      <c r="AO51" s="153"/>
      <c r="AP51" s="268"/>
      <c r="AQ51" s="269"/>
      <c r="AR51" s="220"/>
      <c r="AS51" s="167"/>
      <c r="AT51" s="268"/>
      <c r="AU51" s="269"/>
      <c r="AV51" s="220"/>
      <c r="AW51" s="153"/>
      <c r="AX51" s="268"/>
      <c r="AY51" s="269"/>
      <c r="AZ51" s="220"/>
      <c r="BA51" s="153"/>
      <c r="BB51" s="218"/>
      <c r="BC51" s="170"/>
      <c r="BD51" s="268"/>
      <c r="BE51" s="269"/>
      <c r="BF51" s="220"/>
      <c r="BG51" s="167"/>
      <c r="BH51" s="268"/>
      <c r="BI51" s="269"/>
      <c r="BJ51" s="220"/>
      <c r="BK51" s="153"/>
      <c r="BL51" s="268"/>
      <c r="BM51" s="269"/>
      <c r="BN51" s="220"/>
      <c r="BO51" s="153"/>
      <c r="BP51" s="218"/>
      <c r="BQ51" s="153"/>
      <c r="BR51" s="219"/>
      <c r="BS51" s="269"/>
      <c r="BT51" s="220"/>
      <c r="BU51" s="153"/>
      <c r="BV51" s="219"/>
      <c r="BW51" s="269"/>
      <c r="BX51" s="220"/>
      <c r="BY51" s="153"/>
      <c r="BZ51" s="219"/>
      <c r="CA51" s="269"/>
      <c r="CB51" s="220"/>
      <c r="CC51" s="153"/>
      <c r="CD51" s="218"/>
      <c r="CE51" s="153"/>
      <c r="CF51" s="219"/>
      <c r="CG51" s="269"/>
      <c r="CH51" s="220"/>
      <c r="CI51" s="153"/>
      <c r="CJ51" s="219"/>
      <c r="CK51" s="269"/>
      <c r="CL51" s="220"/>
      <c r="CM51" s="153"/>
      <c r="CN51" s="219"/>
      <c r="CO51" s="269"/>
      <c r="CP51" s="220"/>
      <c r="CQ51" s="153"/>
      <c r="CR51" s="218"/>
      <c r="CS51" s="153"/>
      <c r="CT51" s="219"/>
      <c r="CU51" s="269"/>
      <c r="CV51" s="220"/>
      <c r="CW51" s="153"/>
      <c r="CX51" s="219"/>
      <c r="CY51" s="269"/>
      <c r="CZ51" s="220"/>
      <c r="DA51" s="153"/>
      <c r="DB51" s="219"/>
      <c r="DC51" s="269"/>
      <c r="DD51" s="220"/>
      <c r="DE51" s="153"/>
      <c r="DF51" s="218"/>
    </row>
  </sheetData>
  <mergeCells count="10">
    <mergeCell ref="BN6:BN9"/>
    <mergeCell ref="CB6:CB9"/>
    <mergeCell ref="CP6:CP9"/>
    <mergeCell ref="DD6:DD9"/>
    <mergeCell ref="F6:F9"/>
    <mergeCell ref="H6:H9"/>
    <mergeCell ref="J6:J9"/>
    <mergeCell ref="X6:X9"/>
    <mergeCell ref="AL6:AL9"/>
    <mergeCell ref="AZ6:AZ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B2:CL72"/>
  <sheetViews>
    <sheetView workbookViewId="0">
      <pane xSplit="5" ySplit="9" topLeftCell="CC10" activePane="bottomRight" state="frozen"/>
      <selection pane="topRight" activeCell="F1" sqref="F1"/>
      <selection pane="bottomLeft" activeCell="A10" sqref="A10"/>
      <selection pane="bottomRight" activeCell="F10" sqref="F10"/>
    </sheetView>
  </sheetViews>
  <sheetFormatPr defaultRowHeight="12.75"/>
  <cols>
    <col min="1" max="4" width="2.7109375" customWidth="1"/>
    <col min="5" max="5" width="68.140625" customWidth="1"/>
    <col min="6" max="6" width="15.42578125" bestFit="1" customWidth="1"/>
    <col min="7" max="7" width="2.5703125" customWidth="1"/>
    <col min="8" max="8" width="15.42578125" bestFit="1" customWidth="1"/>
    <col min="9" max="9" width="2.5703125" customWidth="1"/>
    <col min="10" max="10" width="12.5703125" bestFit="1" customWidth="1"/>
    <col min="11" max="11" width="2.5703125" customWidth="1"/>
    <col min="12" max="12" width="15.42578125" bestFit="1" customWidth="1"/>
    <col min="13" max="13" width="2.5703125" customWidth="1"/>
    <col min="14" max="14" width="14.140625" bestFit="1" customWidth="1"/>
    <col min="15" max="15" width="2.5703125" customWidth="1"/>
    <col min="16" max="16" width="15.42578125" bestFit="1" customWidth="1"/>
    <col min="17" max="17" width="2.5703125" customWidth="1"/>
    <col min="18" max="18" width="19.140625" bestFit="1" customWidth="1"/>
    <col min="19" max="19" width="2.5703125" customWidth="1"/>
    <col min="20" max="20" width="15.42578125" bestFit="1" customWidth="1"/>
    <col min="21" max="21" width="2.5703125" customWidth="1"/>
    <col min="22" max="22" width="15.42578125" bestFit="1" customWidth="1"/>
    <col min="23" max="23" width="2.5703125" customWidth="1"/>
    <col min="24" max="24" width="12.5703125" bestFit="1" customWidth="1"/>
    <col min="25" max="25" width="2.5703125" customWidth="1"/>
    <col min="26" max="26" width="15.42578125" bestFit="1" customWidth="1"/>
    <col min="27" max="27" width="2.5703125" customWidth="1"/>
    <col min="28" max="28" width="14.140625" bestFit="1" customWidth="1"/>
    <col min="29" max="29" width="2.5703125" customWidth="1"/>
    <col min="30" max="30" width="15.42578125" bestFit="1" customWidth="1"/>
    <col min="31" max="31" width="2.5703125" customWidth="1"/>
    <col min="32" max="32" width="19.140625" bestFit="1" customWidth="1"/>
    <col min="33" max="33" width="2.5703125" customWidth="1"/>
    <col min="34" max="34" width="15.42578125" bestFit="1" customWidth="1"/>
    <col min="35" max="35" width="2.5703125" customWidth="1"/>
    <col min="36" max="36" width="15.42578125" bestFit="1" customWidth="1"/>
    <col min="37" max="37" width="2.5703125" customWidth="1"/>
    <col min="38" max="38" width="12.5703125" bestFit="1" customWidth="1"/>
    <col min="39" max="39" width="2.5703125" customWidth="1"/>
    <col min="40" max="40" width="15.42578125" bestFit="1" customWidth="1"/>
    <col min="41" max="41" width="2.5703125" customWidth="1"/>
    <col min="42" max="42" width="14.140625" bestFit="1" customWidth="1"/>
    <col min="43" max="43" width="2.5703125" customWidth="1"/>
    <col min="44" max="44" width="15.42578125" bestFit="1" customWidth="1"/>
    <col min="45" max="45" width="2.5703125" customWidth="1"/>
    <col min="46" max="46" width="19.140625" bestFit="1" customWidth="1"/>
    <col min="47" max="47" width="2.5703125" customWidth="1"/>
    <col min="48" max="48" width="15.42578125" bestFit="1" customWidth="1"/>
    <col min="49" max="49" width="2.5703125" customWidth="1"/>
    <col min="50" max="50" width="15.42578125" bestFit="1" customWidth="1"/>
    <col min="51" max="51" width="2.5703125" customWidth="1"/>
    <col min="52" max="52" width="12.5703125" bestFit="1" customWidth="1"/>
    <col min="53" max="53" width="2.5703125" customWidth="1"/>
    <col min="54" max="54" width="15.42578125" bestFit="1" customWidth="1"/>
    <col min="55" max="55" width="2.5703125" customWidth="1"/>
    <col min="56" max="56" width="14.140625" bestFit="1" customWidth="1"/>
    <col min="57" max="57" width="2.5703125" customWidth="1"/>
    <col min="58" max="58" width="15.42578125" bestFit="1" customWidth="1"/>
    <col min="59" max="59" width="2.5703125" customWidth="1"/>
    <col min="60" max="60" width="19.140625" bestFit="1" customWidth="1"/>
    <col min="61" max="61" width="2.5703125" customWidth="1"/>
    <col min="62" max="62" width="15.42578125" bestFit="1" customWidth="1"/>
    <col min="63" max="63" width="2.5703125" customWidth="1"/>
    <col min="64" max="64" width="15.42578125" bestFit="1" customWidth="1"/>
    <col min="65" max="65" width="2.5703125" customWidth="1"/>
    <col min="66" max="66" width="12.5703125" bestFit="1" customWidth="1"/>
    <col min="67" max="67" width="2.5703125" customWidth="1"/>
    <col min="68" max="68" width="15.42578125" bestFit="1" customWidth="1"/>
    <col min="69" max="69" width="2.5703125" customWidth="1"/>
    <col min="70" max="70" width="14.140625" bestFit="1" customWidth="1"/>
    <col min="71" max="71" width="2.5703125" customWidth="1"/>
    <col min="72" max="72" width="15.42578125" bestFit="1" customWidth="1"/>
    <col min="73" max="73" width="2.5703125" customWidth="1"/>
    <col min="74" max="74" width="19.140625" bestFit="1" customWidth="1"/>
    <col min="75" max="75" width="2.5703125" customWidth="1"/>
    <col min="76" max="76" width="15.42578125" bestFit="1" customWidth="1"/>
    <col min="77" max="77" width="2.5703125" customWidth="1"/>
    <col min="78" max="78" width="15.42578125" bestFit="1" customWidth="1"/>
    <col min="79" max="79" width="2.5703125" customWidth="1"/>
    <col min="80" max="80" width="12.5703125" bestFit="1" customWidth="1"/>
    <col min="81" max="81" width="2.5703125" customWidth="1"/>
    <col min="82" max="82" width="15.42578125" bestFit="1" customWidth="1"/>
    <col min="83" max="83" width="2.5703125" customWidth="1"/>
    <col min="84" max="84" width="14.140625" bestFit="1" customWidth="1"/>
    <col min="85" max="85" width="2.5703125" customWidth="1"/>
    <col min="86" max="86" width="15.42578125" bestFit="1" customWidth="1"/>
    <col min="87" max="87" width="2.5703125" customWidth="1"/>
    <col min="88" max="88" width="19.140625" bestFit="1" customWidth="1"/>
    <col min="89" max="89" width="2.5703125" customWidth="1"/>
    <col min="90" max="90" width="15.42578125" bestFit="1" customWidth="1"/>
  </cols>
  <sheetData>
    <row r="2" spans="2:90" ht="26.25" thickBot="1">
      <c r="B2" s="357" t="s">
        <v>25</v>
      </c>
      <c r="C2" s="270"/>
      <c r="D2" s="270"/>
      <c r="E2" s="270"/>
      <c r="F2" s="271"/>
      <c r="G2" s="271"/>
      <c r="H2" s="272"/>
      <c r="I2" s="271"/>
      <c r="J2" s="271"/>
      <c r="K2" s="271"/>
      <c r="L2" s="272"/>
      <c r="M2" s="272"/>
      <c r="N2" s="151"/>
      <c r="O2" s="272"/>
      <c r="P2" s="272"/>
      <c r="Q2" s="272"/>
      <c r="R2" s="272"/>
      <c r="S2" s="272"/>
      <c r="T2" s="272"/>
      <c r="U2" s="272"/>
      <c r="V2" s="271"/>
      <c r="W2" s="271"/>
      <c r="X2" s="271"/>
      <c r="Y2" s="271"/>
      <c r="Z2" s="272"/>
      <c r="AA2" s="272"/>
      <c r="AB2" s="272"/>
      <c r="AC2" s="272"/>
      <c r="AD2" s="272"/>
      <c r="AE2" s="272"/>
      <c r="AF2" s="272"/>
      <c r="AG2" s="272"/>
      <c r="AH2" s="272"/>
      <c r="AI2" s="272"/>
      <c r="AJ2" s="271"/>
      <c r="AK2" s="271"/>
      <c r="AL2" s="271"/>
      <c r="AM2" s="271"/>
      <c r="AN2" s="272"/>
      <c r="AO2" s="272"/>
      <c r="AP2" s="272"/>
      <c r="AQ2" s="272"/>
      <c r="AR2" s="272"/>
      <c r="AS2" s="272"/>
      <c r="AT2" s="272"/>
      <c r="AU2" s="272"/>
      <c r="AV2" s="272"/>
      <c r="AW2" s="272"/>
      <c r="AX2" s="273"/>
      <c r="AY2" s="273"/>
      <c r="AZ2" s="273"/>
      <c r="BA2" s="272"/>
      <c r="BB2" s="273"/>
      <c r="BC2" s="273"/>
      <c r="BD2" s="273"/>
      <c r="BE2" s="272"/>
      <c r="BF2" s="273"/>
      <c r="BG2" s="273"/>
      <c r="BH2" s="273"/>
      <c r="BI2" s="272"/>
      <c r="BJ2" s="272"/>
      <c r="BK2" s="272"/>
      <c r="BL2" s="273"/>
      <c r="BM2" s="273"/>
      <c r="BN2" s="273"/>
      <c r="BO2" s="272"/>
      <c r="BP2" s="273"/>
      <c r="BQ2" s="273"/>
      <c r="BR2" s="273"/>
      <c r="BS2" s="272"/>
      <c r="BT2" s="273"/>
      <c r="BU2" s="273"/>
      <c r="BV2" s="273"/>
      <c r="BW2" s="272"/>
      <c r="BX2" s="272"/>
      <c r="BY2" s="272"/>
      <c r="BZ2" s="273"/>
      <c r="CA2" s="273"/>
      <c r="CB2" s="273"/>
      <c r="CC2" s="272"/>
      <c r="CD2" s="273"/>
      <c r="CE2" s="273"/>
      <c r="CF2" s="273"/>
      <c r="CG2" s="272"/>
      <c r="CH2" s="273"/>
      <c r="CI2" s="273"/>
      <c r="CJ2" s="273"/>
      <c r="CK2" s="272"/>
      <c r="CL2" s="272"/>
    </row>
    <row r="3" spans="2:90" ht="12.75" customHeight="1">
      <c r="B3" s="358" t="s">
        <v>0</v>
      </c>
      <c r="C3" s="151"/>
      <c r="D3" s="151"/>
      <c r="E3" s="151"/>
      <c r="F3" s="381" t="s">
        <v>88</v>
      </c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382"/>
      <c r="V3" s="382"/>
      <c r="W3" s="382"/>
      <c r="X3" s="382"/>
      <c r="Y3" s="382"/>
      <c r="Z3" s="382"/>
      <c r="AA3" s="382"/>
      <c r="AB3" s="382"/>
      <c r="AC3" s="382"/>
      <c r="AD3" s="382"/>
      <c r="AE3" s="382"/>
      <c r="AF3" s="383"/>
      <c r="AG3" s="153"/>
      <c r="AH3" s="387" t="s">
        <v>89</v>
      </c>
      <c r="AI3" s="388"/>
      <c r="AJ3" s="388"/>
      <c r="AK3" s="388"/>
      <c r="AL3" s="388"/>
      <c r="AM3" s="388"/>
      <c r="AN3" s="388"/>
      <c r="AO3" s="388"/>
      <c r="AP3" s="388"/>
      <c r="AQ3" s="388"/>
      <c r="AR3" s="388"/>
      <c r="AS3" s="388"/>
      <c r="AT3" s="388"/>
      <c r="AU3" s="388"/>
      <c r="AV3" s="388"/>
      <c r="AW3" s="388"/>
      <c r="AX3" s="388"/>
      <c r="AY3" s="388"/>
      <c r="AZ3" s="388"/>
      <c r="BA3" s="388"/>
      <c r="BB3" s="388"/>
      <c r="BC3" s="388"/>
      <c r="BD3" s="388"/>
      <c r="BE3" s="388"/>
      <c r="BF3" s="388"/>
      <c r="BG3" s="388"/>
      <c r="BH3" s="388"/>
      <c r="BI3" s="388"/>
      <c r="BJ3" s="389"/>
      <c r="BK3" s="153"/>
      <c r="BL3" s="153"/>
      <c r="BM3" s="153"/>
      <c r="BN3" s="153"/>
      <c r="BO3" s="153"/>
      <c r="BP3" s="153"/>
      <c r="BQ3" s="153"/>
      <c r="BR3" s="153"/>
      <c r="BS3" s="153"/>
      <c r="BT3" s="153"/>
      <c r="BU3" s="153"/>
      <c r="BV3" s="153"/>
      <c r="BW3" s="153"/>
      <c r="BX3" s="153"/>
      <c r="BY3" s="153"/>
      <c r="BZ3" s="153"/>
      <c r="CA3" s="153"/>
      <c r="CB3" s="153"/>
      <c r="CC3" s="153"/>
      <c r="CD3" s="153"/>
      <c r="CE3" s="153"/>
      <c r="CF3" s="153"/>
      <c r="CG3" s="153"/>
      <c r="CH3" s="153"/>
      <c r="CI3" s="153"/>
      <c r="CJ3" s="153"/>
      <c r="CK3" s="153"/>
      <c r="CL3" s="153"/>
    </row>
    <row r="4" spans="2:90" ht="13.5" thickBot="1">
      <c r="B4" s="152" t="s">
        <v>1</v>
      </c>
      <c r="C4" s="152"/>
      <c r="D4" s="152"/>
      <c r="E4" s="152"/>
      <c r="F4" s="384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5"/>
      <c r="V4" s="385"/>
      <c r="W4" s="385"/>
      <c r="X4" s="385"/>
      <c r="Y4" s="385"/>
      <c r="Z4" s="385"/>
      <c r="AA4" s="385"/>
      <c r="AB4" s="385"/>
      <c r="AC4" s="385"/>
      <c r="AD4" s="385"/>
      <c r="AE4" s="385"/>
      <c r="AF4" s="386"/>
      <c r="AG4" s="153"/>
      <c r="AH4" s="390"/>
      <c r="AI4" s="391"/>
      <c r="AJ4" s="391"/>
      <c r="AK4" s="391"/>
      <c r="AL4" s="391"/>
      <c r="AM4" s="391"/>
      <c r="AN4" s="391"/>
      <c r="AO4" s="391"/>
      <c r="AP4" s="391"/>
      <c r="AQ4" s="391"/>
      <c r="AR4" s="391"/>
      <c r="AS4" s="391"/>
      <c r="AT4" s="391"/>
      <c r="AU4" s="391"/>
      <c r="AV4" s="391"/>
      <c r="AW4" s="391"/>
      <c r="AX4" s="391"/>
      <c r="AY4" s="391"/>
      <c r="AZ4" s="391"/>
      <c r="BA4" s="391"/>
      <c r="BB4" s="391"/>
      <c r="BC4" s="391"/>
      <c r="BD4" s="391"/>
      <c r="BE4" s="391"/>
      <c r="BF4" s="391"/>
      <c r="BG4" s="391"/>
      <c r="BH4" s="391"/>
      <c r="BI4" s="391"/>
      <c r="BJ4" s="392"/>
      <c r="BK4" s="153"/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53"/>
      <c r="BX4" s="153"/>
      <c r="BY4" s="153"/>
      <c r="BZ4" s="153"/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</row>
    <row r="5" spans="2:90"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2"/>
      <c r="W5" s="152"/>
      <c r="X5" s="152"/>
      <c r="Y5" s="152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2"/>
      <c r="AK5" s="152"/>
      <c r="AL5" s="152"/>
      <c r="AM5" s="152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274"/>
      <c r="AY5" s="274"/>
      <c r="AZ5" s="274"/>
      <c r="BA5" s="153"/>
      <c r="BB5" s="274"/>
      <c r="BC5" s="274"/>
      <c r="BD5" s="274"/>
      <c r="BE5" s="153"/>
      <c r="BF5" s="274"/>
      <c r="BG5" s="274"/>
      <c r="BH5" s="274"/>
      <c r="BI5" s="153"/>
      <c r="BJ5" s="153"/>
      <c r="BK5" s="153"/>
      <c r="BL5" s="274"/>
      <c r="BM5" s="274"/>
      <c r="BN5" s="274"/>
      <c r="BO5" s="153"/>
      <c r="BP5" s="274"/>
      <c r="BQ5" s="274"/>
      <c r="BR5" s="274"/>
      <c r="BS5" s="153"/>
      <c r="BT5" s="274"/>
      <c r="BU5" s="274"/>
      <c r="BV5" s="274"/>
      <c r="BW5" s="153"/>
      <c r="BX5" s="153"/>
      <c r="BY5" s="153"/>
      <c r="BZ5" s="274"/>
      <c r="CA5" s="274"/>
      <c r="CB5" s="274"/>
      <c r="CC5" s="153"/>
      <c r="CD5" s="274"/>
      <c r="CE5" s="274"/>
      <c r="CF5" s="274"/>
      <c r="CG5" s="153"/>
      <c r="CH5" s="274"/>
      <c r="CI5" s="274"/>
      <c r="CJ5" s="274"/>
      <c r="CK5" s="153"/>
      <c r="CL5" s="153"/>
    </row>
    <row r="6" spans="2:90" ht="12.75" customHeight="1">
      <c r="B6" s="151"/>
      <c r="C6" s="155"/>
      <c r="D6" s="155"/>
      <c r="E6" s="155"/>
      <c r="F6" s="275" t="s">
        <v>5</v>
      </c>
      <c r="G6" s="157"/>
      <c r="H6" s="276" t="s">
        <v>5</v>
      </c>
      <c r="I6" s="277"/>
      <c r="J6" s="278" t="s">
        <v>6</v>
      </c>
      <c r="K6" s="159"/>
      <c r="L6" s="275" t="s">
        <v>5</v>
      </c>
      <c r="M6" s="158"/>
      <c r="N6" s="275" t="s">
        <v>7</v>
      </c>
      <c r="O6" s="157"/>
      <c r="P6" s="275" t="s">
        <v>5</v>
      </c>
      <c r="Q6" s="158"/>
      <c r="R6" s="393" t="s">
        <v>9</v>
      </c>
      <c r="S6" s="157"/>
      <c r="T6" s="275" t="s">
        <v>5</v>
      </c>
      <c r="U6" s="156"/>
      <c r="V6" s="276" t="s">
        <v>5</v>
      </c>
      <c r="W6" s="277"/>
      <c r="X6" s="276" t="s">
        <v>6</v>
      </c>
      <c r="Y6" s="159"/>
      <c r="Z6" s="275" t="s">
        <v>5</v>
      </c>
      <c r="AA6" s="158"/>
      <c r="AB6" s="275" t="s">
        <v>7</v>
      </c>
      <c r="AC6" s="156"/>
      <c r="AD6" s="275" t="s">
        <v>5</v>
      </c>
      <c r="AE6" s="158"/>
      <c r="AF6" s="393" t="s">
        <v>10</v>
      </c>
      <c r="AG6" s="156"/>
      <c r="AH6" s="279" t="s">
        <v>5</v>
      </c>
      <c r="AI6" s="156"/>
      <c r="AJ6" s="280" t="s">
        <v>5</v>
      </c>
      <c r="AK6" s="277"/>
      <c r="AL6" s="280" t="s">
        <v>6</v>
      </c>
      <c r="AM6" s="159"/>
      <c r="AN6" s="279" t="s">
        <v>5</v>
      </c>
      <c r="AO6" s="158"/>
      <c r="AP6" s="279" t="s">
        <v>7</v>
      </c>
      <c r="AQ6" s="157"/>
      <c r="AR6" s="279" t="s">
        <v>5</v>
      </c>
      <c r="AS6" s="158"/>
      <c r="AT6" s="378" t="s">
        <v>11</v>
      </c>
      <c r="AU6" s="156"/>
      <c r="AV6" s="279" t="s">
        <v>5</v>
      </c>
      <c r="AW6" s="156"/>
      <c r="AX6" s="279" t="s">
        <v>5</v>
      </c>
      <c r="AY6" s="158"/>
      <c r="AZ6" s="279" t="s">
        <v>6</v>
      </c>
      <c r="BA6" s="156"/>
      <c r="BB6" s="279" t="s">
        <v>5</v>
      </c>
      <c r="BC6" s="158"/>
      <c r="BD6" s="279" t="s">
        <v>7</v>
      </c>
      <c r="BE6" s="156"/>
      <c r="BF6" s="279" t="s">
        <v>5</v>
      </c>
      <c r="BG6" s="158"/>
      <c r="BH6" s="378" t="s">
        <v>12</v>
      </c>
      <c r="BI6" s="156"/>
      <c r="BJ6" s="279" t="s">
        <v>5</v>
      </c>
      <c r="BK6" s="156"/>
      <c r="BL6" s="279" t="s">
        <v>5</v>
      </c>
      <c r="BM6" s="158"/>
      <c r="BN6" s="279" t="s">
        <v>6</v>
      </c>
      <c r="BO6" s="156"/>
      <c r="BP6" s="279" t="s">
        <v>5</v>
      </c>
      <c r="BQ6" s="158"/>
      <c r="BR6" s="279" t="s">
        <v>7</v>
      </c>
      <c r="BS6" s="156"/>
      <c r="BT6" s="279" t="s">
        <v>5</v>
      </c>
      <c r="BU6" s="158"/>
      <c r="BV6" s="378" t="s">
        <v>13</v>
      </c>
      <c r="BW6" s="156"/>
      <c r="BX6" s="279" t="s">
        <v>5</v>
      </c>
      <c r="BY6" s="156"/>
      <c r="BZ6" s="279" t="s">
        <v>5</v>
      </c>
      <c r="CA6" s="158"/>
      <c r="CB6" s="279" t="s">
        <v>6</v>
      </c>
      <c r="CC6" s="156"/>
      <c r="CD6" s="279" t="s">
        <v>5</v>
      </c>
      <c r="CE6" s="158"/>
      <c r="CF6" s="279" t="s">
        <v>7</v>
      </c>
      <c r="CG6" s="156"/>
      <c r="CH6" s="279" t="s">
        <v>5</v>
      </c>
      <c r="CI6" s="158"/>
      <c r="CJ6" s="378" t="s">
        <v>14</v>
      </c>
      <c r="CK6" s="156"/>
      <c r="CL6" s="279" t="s">
        <v>5</v>
      </c>
    </row>
    <row r="7" spans="2:90">
      <c r="B7" s="155"/>
      <c r="C7" s="155"/>
      <c r="D7" s="155"/>
      <c r="E7" s="155"/>
      <c r="F7" s="281" t="s">
        <v>15</v>
      </c>
      <c r="G7" s="157"/>
      <c r="H7" s="282" t="s">
        <v>15</v>
      </c>
      <c r="I7" s="159"/>
      <c r="J7" s="283" t="s">
        <v>15</v>
      </c>
      <c r="K7" s="159"/>
      <c r="L7" s="281" t="s">
        <v>15</v>
      </c>
      <c r="M7" s="157"/>
      <c r="N7" s="281" t="s">
        <v>15</v>
      </c>
      <c r="O7" s="157"/>
      <c r="P7" s="281" t="s">
        <v>15</v>
      </c>
      <c r="Q7" s="157"/>
      <c r="R7" s="394"/>
      <c r="S7" s="157"/>
      <c r="T7" s="281" t="s">
        <v>15</v>
      </c>
      <c r="U7" s="156"/>
      <c r="V7" s="282" t="s">
        <v>15</v>
      </c>
      <c r="W7" s="159"/>
      <c r="X7" s="282" t="s">
        <v>15</v>
      </c>
      <c r="Y7" s="159"/>
      <c r="Z7" s="281" t="s">
        <v>15</v>
      </c>
      <c r="AA7" s="157"/>
      <c r="AB7" s="281" t="s">
        <v>15</v>
      </c>
      <c r="AC7" s="156"/>
      <c r="AD7" s="281" t="s">
        <v>15</v>
      </c>
      <c r="AE7" s="157"/>
      <c r="AF7" s="394"/>
      <c r="AG7" s="156"/>
      <c r="AH7" s="284" t="s">
        <v>15</v>
      </c>
      <c r="AI7" s="156"/>
      <c r="AJ7" s="285" t="s">
        <v>15</v>
      </c>
      <c r="AK7" s="159"/>
      <c r="AL7" s="285" t="s">
        <v>15</v>
      </c>
      <c r="AM7" s="159"/>
      <c r="AN7" s="284" t="s">
        <v>15</v>
      </c>
      <c r="AO7" s="157"/>
      <c r="AP7" s="284" t="s">
        <v>15</v>
      </c>
      <c r="AQ7" s="157"/>
      <c r="AR7" s="284" t="s">
        <v>15</v>
      </c>
      <c r="AS7" s="157"/>
      <c r="AT7" s="379"/>
      <c r="AU7" s="156"/>
      <c r="AV7" s="284" t="s">
        <v>15</v>
      </c>
      <c r="AW7" s="156"/>
      <c r="AX7" s="284" t="s">
        <v>15</v>
      </c>
      <c r="AY7" s="157"/>
      <c r="AZ7" s="284" t="s">
        <v>15</v>
      </c>
      <c r="BA7" s="156"/>
      <c r="BB7" s="284" t="s">
        <v>15</v>
      </c>
      <c r="BC7" s="157"/>
      <c r="BD7" s="284" t="s">
        <v>15</v>
      </c>
      <c r="BE7" s="156"/>
      <c r="BF7" s="284" t="s">
        <v>15</v>
      </c>
      <c r="BG7" s="157"/>
      <c r="BH7" s="379"/>
      <c r="BI7" s="156"/>
      <c r="BJ7" s="284" t="s">
        <v>15</v>
      </c>
      <c r="BK7" s="156"/>
      <c r="BL7" s="284" t="s">
        <v>15</v>
      </c>
      <c r="BM7" s="157"/>
      <c r="BN7" s="284" t="s">
        <v>15</v>
      </c>
      <c r="BO7" s="156"/>
      <c r="BP7" s="284" t="s">
        <v>15</v>
      </c>
      <c r="BQ7" s="157"/>
      <c r="BR7" s="284" t="s">
        <v>15</v>
      </c>
      <c r="BS7" s="156"/>
      <c r="BT7" s="284" t="s">
        <v>15</v>
      </c>
      <c r="BU7" s="157"/>
      <c r="BV7" s="379"/>
      <c r="BW7" s="156"/>
      <c r="BX7" s="284" t="s">
        <v>15</v>
      </c>
      <c r="BY7" s="156"/>
      <c r="BZ7" s="284" t="s">
        <v>15</v>
      </c>
      <c r="CA7" s="157"/>
      <c r="CB7" s="284" t="s">
        <v>15</v>
      </c>
      <c r="CC7" s="156"/>
      <c r="CD7" s="284" t="s">
        <v>15</v>
      </c>
      <c r="CE7" s="157"/>
      <c r="CF7" s="284" t="s">
        <v>15</v>
      </c>
      <c r="CG7" s="156"/>
      <c r="CH7" s="284" t="s">
        <v>15</v>
      </c>
      <c r="CI7" s="157"/>
      <c r="CJ7" s="379"/>
      <c r="CK7" s="156"/>
      <c r="CL7" s="284" t="s">
        <v>15</v>
      </c>
    </row>
    <row r="8" spans="2:90">
      <c r="B8" s="155"/>
      <c r="C8" s="155"/>
      <c r="D8" s="155"/>
      <c r="E8" s="155"/>
      <c r="F8" s="281" t="s">
        <v>16</v>
      </c>
      <c r="G8" s="157"/>
      <c r="H8" s="281" t="s">
        <v>17</v>
      </c>
      <c r="I8" s="157"/>
      <c r="J8" s="286" t="s">
        <v>17</v>
      </c>
      <c r="K8" s="157"/>
      <c r="L8" s="281" t="s">
        <v>18</v>
      </c>
      <c r="M8" s="157"/>
      <c r="N8" s="281" t="s">
        <v>18</v>
      </c>
      <c r="O8" s="157"/>
      <c r="P8" s="281" t="s">
        <v>20</v>
      </c>
      <c r="Q8" s="157"/>
      <c r="R8" s="394"/>
      <c r="S8" s="157"/>
      <c r="T8" s="281" t="s">
        <v>16</v>
      </c>
      <c r="U8" s="156"/>
      <c r="V8" s="281" t="s">
        <v>17</v>
      </c>
      <c r="W8" s="157"/>
      <c r="X8" s="281" t="s">
        <v>17</v>
      </c>
      <c r="Y8" s="157"/>
      <c r="Z8" s="281" t="s">
        <v>18</v>
      </c>
      <c r="AA8" s="157"/>
      <c r="AB8" s="281" t="s">
        <v>18</v>
      </c>
      <c r="AC8" s="156"/>
      <c r="AD8" s="281" t="s">
        <v>20</v>
      </c>
      <c r="AE8" s="157"/>
      <c r="AF8" s="394"/>
      <c r="AG8" s="156"/>
      <c r="AH8" s="284" t="s">
        <v>16</v>
      </c>
      <c r="AI8" s="156"/>
      <c r="AJ8" s="284" t="s">
        <v>17</v>
      </c>
      <c r="AK8" s="157"/>
      <c r="AL8" s="284" t="s">
        <v>17</v>
      </c>
      <c r="AM8" s="157"/>
      <c r="AN8" s="284" t="s">
        <v>18</v>
      </c>
      <c r="AO8" s="157"/>
      <c r="AP8" s="284" t="s">
        <v>18</v>
      </c>
      <c r="AQ8" s="157"/>
      <c r="AR8" s="284" t="s">
        <v>20</v>
      </c>
      <c r="AS8" s="157"/>
      <c r="AT8" s="379"/>
      <c r="AU8" s="156"/>
      <c r="AV8" s="284" t="s">
        <v>16</v>
      </c>
      <c r="AW8" s="156"/>
      <c r="AX8" s="284" t="s">
        <v>17</v>
      </c>
      <c r="AY8" s="157"/>
      <c r="AZ8" s="284" t="s">
        <v>17</v>
      </c>
      <c r="BA8" s="156"/>
      <c r="BB8" s="284" t="s">
        <v>18</v>
      </c>
      <c r="BC8" s="157"/>
      <c r="BD8" s="284" t="s">
        <v>18</v>
      </c>
      <c r="BE8" s="156"/>
      <c r="BF8" s="284" t="s">
        <v>20</v>
      </c>
      <c r="BG8" s="157"/>
      <c r="BH8" s="379"/>
      <c r="BI8" s="156"/>
      <c r="BJ8" s="284" t="s">
        <v>16</v>
      </c>
      <c r="BK8" s="156"/>
      <c r="BL8" s="284" t="s">
        <v>17</v>
      </c>
      <c r="BM8" s="157"/>
      <c r="BN8" s="284" t="s">
        <v>17</v>
      </c>
      <c r="BO8" s="156"/>
      <c r="BP8" s="284" t="s">
        <v>18</v>
      </c>
      <c r="BQ8" s="157"/>
      <c r="BR8" s="284" t="s">
        <v>18</v>
      </c>
      <c r="BS8" s="156"/>
      <c r="BT8" s="284" t="s">
        <v>20</v>
      </c>
      <c r="BU8" s="157"/>
      <c r="BV8" s="379"/>
      <c r="BW8" s="156"/>
      <c r="BX8" s="284" t="s">
        <v>16</v>
      </c>
      <c r="BY8" s="156"/>
      <c r="BZ8" s="284" t="s">
        <v>17</v>
      </c>
      <c r="CA8" s="157"/>
      <c r="CB8" s="284" t="s">
        <v>17</v>
      </c>
      <c r="CC8" s="156"/>
      <c r="CD8" s="284" t="s">
        <v>21</v>
      </c>
      <c r="CE8" s="157"/>
      <c r="CF8" s="284" t="s">
        <v>21</v>
      </c>
      <c r="CG8" s="156"/>
      <c r="CH8" s="284" t="s">
        <v>22</v>
      </c>
      <c r="CI8" s="157"/>
      <c r="CJ8" s="379"/>
      <c r="CK8" s="156"/>
      <c r="CL8" s="284" t="s">
        <v>16</v>
      </c>
    </row>
    <row r="9" spans="2:90">
      <c r="B9" s="161"/>
      <c r="C9" s="162"/>
      <c r="D9" s="162"/>
      <c r="E9" s="162"/>
      <c r="F9" s="287">
        <v>2011</v>
      </c>
      <c r="G9" s="157"/>
      <c r="H9" s="287">
        <v>2011</v>
      </c>
      <c r="I9" s="157"/>
      <c r="J9" s="286">
        <v>2011</v>
      </c>
      <c r="K9" s="157"/>
      <c r="L9" s="287">
        <v>2011</v>
      </c>
      <c r="M9" s="157"/>
      <c r="N9" s="287">
        <v>2011</v>
      </c>
      <c r="O9" s="157"/>
      <c r="P9" s="287">
        <v>2011</v>
      </c>
      <c r="Q9" s="157"/>
      <c r="R9" s="395"/>
      <c r="S9" s="157"/>
      <c r="T9" s="287">
        <v>2012</v>
      </c>
      <c r="U9" s="156"/>
      <c r="V9" s="287">
        <v>2012</v>
      </c>
      <c r="W9" s="157"/>
      <c r="X9" s="287">
        <v>2012</v>
      </c>
      <c r="Y9" s="157"/>
      <c r="Z9" s="287">
        <v>2012</v>
      </c>
      <c r="AA9" s="157"/>
      <c r="AB9" s="287">
        <v>2012</v>
      </c>
      <c r="AC9" s="156"/>
      <c r="AD9" s="287">
        <v>2012</v>
      </c>
      <c r="AE9" s="157"/>
      <c r="AF9" s="395"/>
      <c r="AG9" s="156"/>
      <c r="AH9" s="288">
        <v>2013</v>
      </c>
      <c r="AI9" s="156"/>
      <c r="AJ9" s="288">
        <v>2013</v>
      </c>
      <c r="AK9" s="157"/>
      <c r="AL9" s="288">
        <v>2013</v>
      </c>
      <c r="AM9" s="157"/>
      <c r="AN9" s="288">
        <v>2013</v>
      </c>
      <c r="AO9" s="157"/>
      <c r="AP9" s="288">
        <v>2013</v>
      </c>
      <c r="AQ9" s="157"/>
      <c r="AR9" s="288">
        <v>2013</v>
      </c>
      <c r="AS9" s="157"/>
      <c r="AT9" s="380"/>
      <c r="AU9" s="156"/>
      <c r="AV9" s="288">
        <v>2014</v>
      </c>
      <c r="AW9" s="156"/>
      <c r="AX9" s="288">
        <v>2014</v>
      </c>
      <c r="AY9" s="157"/>
      <c r="AZ9" s="288">
        <v>2014</v>
      </c>
      <c r="BA9" s="156"/>
      <c r="BB9" s="288">
        <v>2014</v>
      </c>
      <c r="BC9" s="157"/>
      <c r="BD9" s="288">
        <v>2014</v>
      </c>
      <c r="BE9" s="156"/>
      <c r="BF9" s="288">
        <v>2014</v>
      </c>
      <c r="BG9" s="157"/>
      <c r="BH9" s="380"/>
      <c r="BI9" s="156"/>
      <c r="BJ9" s="288">
        <v>2015</v>
      </c>
      <c r="BK9" s="156"/>
      <c r="BL9" s="288">
        <v>2015</v>
      </c>
      <c r="BM9" s="157"/>
      <c r="BN9" s="288">
        <v>2015</v>
      </c>
      <c r="BO9" s="156"/>
      <c r="BP9" s="288">
        <v>2015</v>
      </c>
      <c r="BQ9" s="157"/>
      <c r="BR9" s="288">
        <v>2015</v>
      </c>
      <c r="BS9" s="156"/>
      <c r="BT9" s="288">
        <v>2015</v>
      </c>
      <c r="BU9" s="157"/>
      <c r="BV9" s="380"/>
      <c r="BW9" s="156"/>
      <c r="BX9" s="288">
        <v>2016</v>
      </c>
      <c r="BY9" s="156"/>
      <c r="BZ9" s="288">
        <v>2016</v>
      </c>
      <c r="CA9" s="157"/>
      <c r="CB9" s="288">
        <v>2016</v>
      </c>
      <c r="CC9" s="156"/>
      <c r="CD9" s="288">
        <v>2016</v>
      </c>
      <c r="CE9" s="157"/>
      <c r="CF9" s="288">
        <v>2016</v>
      </c>
      <c r="CG9" s="156"/>
      <c r="CH9" s="288">
        <v>2016</v>
      </c>
      <c r="CI9" s="157"/>
      <c r="CJ9" s="380"/>
      <c r="CK9" s="156"/>
      <c r="CL9" s="288">
        <v>2017</v>
      </c>
    </row>
    <row r="10" spans="2:90">
      <c r="B10" s="161"/>
      <c r="C10" s="162"/>
      <c r="D10" s="162"/>
      <c r="E10" s="162"/>
      <c r="F10" s="289"/>
      <c r="G10" s="157"/>
      <c r="H10" s="290"/>
      <c r="I10" s="157"/>
      <c r="J10" s="291"/>
      <c r="K10" s="157"/>
      <c r="L10" s="290"/>
      <c r="M10" s="157"/>
      <c r="N10" s="291"/>
      <c r="O10" s="157"/>
      <c r="P10" s="290"/>
      <c r="Q10" s="157"/>
      <c r="R10" s="292"/>
      <c r="S10" s="157"/>
      <c r="T10" s="289"/>
      <c r="U10" s="156"/>
      <c r="V10" s="290"/>
      <c r="W10" s="157"/>
      <c r="X10" s="291"/>
      <c r="Y10" s="157"/>
      <c r="Z10" s="290"/>
      <c r="AA10" s="157"/>
      <c r="AB10" s="291"/>
      <c r="AC10" s="156"/>
      <c r="AD10" s="290"/>
      <c r="AE10" s="157"/>
      <c r="AF10" s="292"/>
      <c r="AG10" s="156"/>
      <c r="AH10" s="289"/>
      <c r="AI10" s="156"/>
      <c r="AJ10" s="293"/>
      <c r="AK10" s="158"/>
      <c r="AL10" s="294"/>
      <c r="AM10" s="157"/>
      <c r="AN10" s="293"/>
      <c r="AO10" s="158"/>
      <c r="AP10" s="294"/>
      <c r="AQ10" s="157"/>
      <c r="AR10" s="290"/>
      <c r="AS10" s="157"/>
      <c r="AT10" s="292"/>
      <c r="AU10" s="156"/>
      <c r="AV10" s="289"/>
      <c r="AW10" s="156"/>
      <c r="AX10" s="290"/>
      <c r="AY10" s="157"/>
      <c r="AZ10" s="291"/>
      <c r="BA10" s="156"/>
      <c r="BB10" s="290"/>
      <c r="BC10" s="157"/>
      <c r="BD10" s="291"/>
      <c r="BE10" s="156"/>
      <c r="BF10" s="290"/>
      <c r="BG10" s="157"/>
      <c r="BH10" s="291"/>
      <c r="BI10" s="156"/>
      <c r="BJ10" s="289"/>
      <c r="BK10" s="156"/>
      <c r="BL10" s="290"/>
      <c r="BM10" s="157"/>
      <c r="BN10" s="291"/>
      <c r="BO10" s="156"/>
      <c r="BP10" s="290"/>
      <c r="BQ10" s="157"/>
      <c r="BR10" s="291"/>
      <c r="BS10" s="156"/>
      <c r="BT10" s="290"/>
      <c r="BU10" s="157"/>
      <c r="BV10" s="291"/>
      <c r="BW10" s="156"/>
      <c r="BX10" s="289"/>
      <c r="BY10" s="156"/>
      <c r="BZ10" s="290"/>
      <c r="CA10" s="157"/>
      <c r="CB10" s="291"/>
      <c r="CC10" s="156"/>
      <c r="CD10" s="290"/>
      <c r="CE10" s="157"/>
      <c r="CF10" s="291"/>
      <c r="CG10" s="156"/>
      <c r="CH10" s="290"/>
      <c r="CI10" s="157"/>
      <c r="CJ10" s="291"/>
      <c r="CK10" s="156"/>
      <c r="CL10" s="289"/>
    </row>
    <row r="11" spans="2:90">
      <c r="B11" s="161" t="s">
        <v>90</v>
      </c>
      <c r="C11" s="162"/>
      <c r="D11" s="162"/>
      <c r="E11" s="162"/>
      <c r="F11" s="289"/>
      <c r="G11" s="157"/>
      <c r="H11" s="290"/>
      <c r="I11" s="157"/>
      <c r="J11" s="291"/>
      <c r="K11" s="157"/>
      <c r="L11" s="290"/>
      <c r="M11" s="157"/>
      <c r="N11" s="291"/>
      <c r="O11" s="157"/>
      <c r="P11" s="290"/>
      <c r="Q11" s="157"/>
      <c r="R11" s="292"/>
      <c r="S11" s="157"/>
      <c r="T11" s="289"/>
      <c r="U11" s="156"/>
      <c r="V11" s="290"/>
      <c r="W11" s="157"/>
      <c r="X11" s="291"/>
      <c r="Y11" s="157"/>
      <c r="Z11" s="290"/>
      <c r="AA11" s="157"/>
      <c r="AB11" s="291"/>
      <c r="AC11" s="156"/>
      <c r="AD11" s="290"/>
      <c r="AE11" s="157"/>
      <c r="AF11" s="292"/>
      <c r="AG11" s="156"/>
      <c r="AH11" s="289"/>
      <c r="AI11" s="156"/>
      <c r="AJ11" s="290"/>
      <c r="AK11" s="157"/>
      <c r="AL11" s="291"/>
      <c r="AM11" s="157"/>
      <c r="AN11" s="290"/>
      <c r="AO11" s="157"/>
      <c r="AP11" s="291"/>
      <c r="AQ11" s="157"/>
      <c r="AR11" s="290"/>
      <c r="AS11" s="157"/>
      <c r="AT11" s="291"/>
      <c r="AU11" s="156"/>
      <c r="AV11" s="289"/>
      <c r="AW11" s="156"/>
      <c r="AX11" s="290"/>
      <c r="AY11" s="157"/>
      <c r="AZ11" s="291"/>
      <c r="BA11" s="156"/>
      <c r="BB11" s="290"/>
      <c r="BC11" s="157"/>
      <c r="BD11" s="291"/>
      <c r="BE11" s="156"/>
      <c r="BF11" s="290"/>
      <c r="BG11" s="157"/>
      <c r="BH11" s="291"/>
      <c r="BI11" s="156"/>
      <c r="BJ11" s="289"/>
      <c r="BK11" s="156"/>
      <c r="BL11" s="290"/>
      <c r="BM11" s="157"/>
      <c r="BN11" s="291"/>
      <c r="BO11" s="156"/>
      <c r="BP11" s="290"/>
      <c r="BQ11" s="157"/>
      <c r="BR11" s="291"/>
      <c r="BS11" s="156"/>
      <c r="BT11" s="290"/>
      <c r="BU11" s="157"/>
      <c r="BV11" s="291"/>
      <c r="BW11" s="156"/>
      <c r="BX11" s="289"/>
      <c r="BY11" s="156"/>
      <c r="BZ11" s="290"/>
      <c r="CA11" s="157"/>
      <c r="CB11" s="291"/>
      <c r="CC11" s="156"/>
      <c r="CD11" s="290"/>
      <c r="CE11" s="157"/>
      <c r="CF11" s="291"/>
      <c r="CG11" s="156"/>
      <c r="CH11" s="290"/>
      <c r="CI11" s="157"/>
      <c r="CJ11" s="291"/>
      <c r="CK11" s="156"/>
      <c r="CL11" s="289"/>
    </row>
    <row r="12" spans="2:90">
      <c r="B12" s="161"/>
      <c r="C12" s="295" t="s">
        <v>23</v>
      </c>
      <c r="D12" s="296"/>
      <c r="E12" s="162"/>
      <c r="F12" s="289"/>
      <c r="G12" s="157"/>
      <c r="H12" s="290"/>
      <c r="I12" s="157"/>
      <c r="J12" s="291"/>
      <c r="K12" s="157"/>
      <c r="L12" s="290"/>
      <c r="M12" s="157"/>
      <c r="N12" s="291"/>
      <c r="O12" s="157"/>
      <c r="P12" s="290"/>
      <c r="Q12" s="157"/>
      <c r="R12" s="292"/>
      <c r="S12" s="157"/>
      <c r="T12" s="289"/>
      <c r="U12" s="156"/>
      <c r="V12" s="290"/>
      <c r="W12" s="157"/>
      <c r="X12" s="291"/>
      <c r="Y12" s="157"/>
      <c r="Z12" s="290"/>
      <c r="AA12" s="157"/>
      <c r="AB12" s="291"/>
      <c r="AC12" s="156"/>
      <c r="AD12" s="290"/>
      <c r="AE12" s="157"/>
      <c r="AF12" s="292"/>
      <c r="AG12" s="156"/>
      <c r="AH12" s="289"/>
      <c r="AI12" s="156"/>
      <c r="AJ12" s="290"/>
      <c r="AK12" s="157"/>
      <c r="AL12" s="291"/>
      <c r="AM12" s="157"/>
      <c r="AN12" s="290"/>
      <c r="AO12" s="157"/>
      <c r="AP12" s="291"/>
      <c r="AQ12" s="157"/>
      <c r="AR12" s="290"/>
      <c r="AS12" s="157"/>
      <c r="AT12" s="291"/>
      <c r="AU12" s="156"/>
      <c r="AV12" s="289"/>
      <c r="AW12" s="156"/>
      <c r="AX12" s="290"/>
      <c r="AY12" s="157"/>
      <c r="AZ12" s="291"/>
      <c r="BA12" s="156"/>
      <c r="BB12" s="290"/>
      <c r="BC12" s="157"/>
      <c r="BD12" s="291"/>
      <c r="BE12" s="156"/>
      <c r="BF12" s="290"/>
      <c r="BG12" s="157"/>
      <c r="BH12" s="291"/>
      <c r="BI12" s="156"/>
      <c r="BJ12" s="289"/>
      <c r="BK12" s="156"/>
      <c r="BL12" s="290"/>
      <c r="BM12" s="157"/>
      <c r="BN12" s="291"/>
      <c r="BO12" s="156"/>
      <c r="BP12" s="290"/>
      <c r="BQ12" s="157"/>
      <c r="BR12" s="291"/>
      <c r="BS12" s="156"/>
      <c r="BT12" s="290"/>
      <c r="BU12" s="157"/>
      <c r="BV12" s="291"/>
      <c r="BW12" s="156"/>
      <c r="BX12" s="289"/>
      <c r="BY12" s="156"/>
      <c r="BZ12" s="290"/>
      <c r="CA12" s="157"/>
      <c r="CB12" s="291"/>
      <c r="CC12" s="156"/>
      <c r="CD12" s="290"/>
      <c r="CE12" s="157"/>
      <c r="CF12" s="291"/>
      <c r="CG12" s="156"/>
      <c r="CH12" s="290"/>
      <c r="CI12" s="157"/>
      <c r="CJ12" s="291"/>
      <c r="CK12" s="156"/>
      <c r="CL12" s="289"/>
    </row>
    <row r="13" spans="2:90">
      <c r="B13" s="297"/>
      <c r="C13" s="298"/>
      <c r="D13" s="299" t="s">
        <v>91</v>
      </c>
      <c r="E13" s="186"/>
      <c r="F13" s="300">
        <v>76210</v>
      </c>
      <c r="G13" s="301"/>
      <c r="H13" s="302">
        <f>J13-F13</f>
        <v>75281</v>
      </c>
      <c r="I13" s="301"/>
      <c r="J13" s="303">
        <v>151491</v>
      </c>
      <c r="K13" s="301"/>
      <c r="L13" s="302">
        <f>N13-J13</f>
        <v>75718</v>
      </c>
      <c r="M13" s="301"/>
      <c r="N13" s="303">
        <v>227209</v>
      </c>
      <c r="O13" s="301"/>
      <c r="P13" s="302">
        <f>R13-N13</f>
        <v>74655</v>
      </c>
      <c r="Q13" s="301"/>
      <c r="R13" s="303">
        <v>301864</v>
      </c>
      <c r="S13" s="301"/>
      <c r="T13" s="300">
        <v>74187</v>
      </c>
      <c r="U13" s="301"/>
      <c r="V13" s="302">
        <f>X13-T13</f>
        <v>74420</v>
      </c>
      <c r="W13" s="301"/>
      <c r="X13" s="303">
        <v>148607</v>
      </c>
      <c r="Y13" s="301"/>
      <c r="Z13" s="302">
        <f>AB13-X13</f>
        <v>74434</v>
      </c>
      <c r="AA13" s="301"/>
      <c r="AB13" s="303">
        <v>223041</v>
      </c>
      <c r="AC13" s="301"/>
      <c r="AD13" s="302">
        <f>AF13-AB13</f>
        <v>73551</v>
      </c>
      <c r="AE13" s="301"/>
      <c r="AF13" s="303">
        <v>296592</v>
      </c>
      <c r="AG13" s="301"/>
      <c r="AH13" s="300">
        <v>73004</v>
      </c>
      <c r="AI13" s="301"/>
      <c r="AJ13" s="302">
        <f>AL13-AH13</f>
        <v>72911</v>
      </c>
      <c r="AK13" s="301"/>
      <c r="AL13" s="303">
        <v>145915</v>
      </c>
      <c r="AM13" s="301"/>
      <c r="AN13" s="302">
        <f>AP13-AL13</f>
        <v>74257</v>
      </c>
      <c r="AO13" s="301"/>
      <c r="AP13" s="303">
        <v>220172</v>
      </c>
      <c r="AQ13" s="301"/>
      <c r="AR13" s="302">
        <f>AT13-AP13</f>
        <v>73045</v>
      </c>
      <c r="AS13" s="301"/>
      <c r="AT13" s="303">
        <v>293217</v>
      </c>
      <c r="AU13" s="304"/>
      <c r="AV13" s="300">
        <v>72505</v>
      </c>
      <c r="AW13" s="304"/>
      <c r="AX13" s="302">
        <f>AZ13-AV13</f>
        <v>73360</v>
      </c>
      <c r="AY13" s="301"/>
      <c r="AZ13" s="303">
        <v>145865</v>
      </c>
      <c r="BA13" s="304"/>
      <c r="BB13" s="302">
        <f>BD13-AZ13</f>
        <v>73901</v>
      </c>
      <c r="BC13" s="301"/>
      <c r="BD13" s="303">
        <v>219766</v>
      </c>
      <c r="BE13" s="304"/>
      <c r="BF13" s="302">
        <f>BH13-BD13</f>
        <v>73536</v>
      </c>
      <c r="BG13" s="301"/>
      <c r="BH13" s="303">
        <v>293302</v>
      </c>
      <c r="BI13" s="304"/>
      <c r="BJ13" s="300">
        <v>74686</v>
      </c>
      <c r="BK13" s="304"/>
      <c r="BL13" s="302">
        <f>BN13-BJ13+1</f>
        <v>74277</v>
      </c>
      <c r="BM13" s="301"/>
      <c r="BN13" s="303">
        <v>148962</v>
      </c>
      <c r="BO13" s="304"/>
      <c r="BP13" s="302">
        <f>BR13-BN13</f>
        <v>75508</v>
      </c>
      <c r="BQ13" s="301"/>
      <c r="BR13" s="303">
        <v>224470</v>
      </c>
      <c r="BS13" s="304"/>
      <c r="BT13" s="302">
        <f>BV13-BR13</f>
        <v>72473</v>
      </c>
      <c r="BU13" s="301"/>
      <c r="BV13" s="303">
        <v>296943</v>
      </c>
      <c r="BW13" s="304"/>
      <c r="BX13" s="300">
        <v>75927</v>
      </c>
      <c r="BY13" s="304"/>
      <c r="BZ13" s="302">
        <v>77094</v>
      </c>
      <c r="CA13" s="301"/>
      <c r="CB13" s="303">
        <f>153021-1</f>
        <v>153020</v>
      </c>
      <c r="CC13" s="304"/>
      <c r="CD13" s="302">
        <v>78468</v>
      </c>
      <c r="CE13" s="301"/>
      <c r="CF13" s="303">
        <v>231490</v>
      </c>
      <c r="CG13" s="304"/>
      <c r="CH13" s="302">
        <v>77974</v>
      </c>
      <c r="CI13" s="301"/>
      <c r="CJ13" s="303">
        <v>309463</v>
      </c>
      <c r="CK13" s="304"/>
      <c r="CL13" s="300">
        <v>78853</v>
      </c>
    </row>
    <row r="14" spans="2:90">
      <c r="B14" s="297"/>
      <c r="C14" s="305"/>
      <c r="D14" s="299" t="s">
        <v>92</v>
      </c>
      <c r="E14" s="186"/>
      <c r="F14" s="306">
        <v>58051</v>
      </c>
      <c r="G14" s="307"/>
      <c r="H14" s="308">
        <f t="shared" ref="H14:H15" si="0">J14-F14</f>
        <v>58538</v>
      </c>
      <c r="I14" s="307"/>
      <c r="J14" s="309">
        <v>116589</v>
      </c>
      <c r="K14" s="307"/>
      <c r="L14" s="308">
        <f t="shared" ref="L14:L15" si="1">N14-J14</f>
        <v>57667</v>
      </c>
      <c r="M14" s="307"/>
      <c r="N14" s="309">
        <v>174256</v>
      </c>
      <c r="O14" s="307"/>
      <c r="P14" s="308">
        <f t="shared" ref="P14:P15" si="2">R14-N14</f>
        <v>57169</v>
      </c>
      <c r="Q14" s="307"/>
      <c r="R14" s="309">
        <v>231425</v>
      </c>
      <c r="S14" s="307"/>
      <c r="T14" s="306">
        <v>57083</v>
      </c>
      <c r="U14" s="307"/>
      <c r="V14" s="308">
        <f t="shared" ref="V14:V15" si="3">X14-T14</f>
        <v>57723</v>
      </c>
      <c r="W14" s="307"/>
      <c r="X14" s="309">
        <v>114806</v>
      </c>
      <c r="Y14" s="307"/>
      <c r="Z14" s="308">
        <f t="shared" ref="Z14:Z15" si="4">AB14-X14</f>
        <v>57493</v>
      </c>
      <c r="AA14" s="307"/>
      <c r="AB14" s="309">
        <v>172299</v>
      </c>
      <c r="AC14" s="307"/>
      <c r="AD14" s="308">
        <f t="shared" ref="AD14:AD15" si="5">AF14-AB14</f>
        <v>58175</v>
      </c>
      <c r="AE14" s="307"/>
      <c r="AF14" s="309">
        <v>230474</v>
      </c>
      <c r="AG14" s="307"/>
      <c r="AH14" s="306">
        <v>57125</v>
      </c>
      <c r="AI14" s="307"/>
      <c r="AJ14" s="308">
        <f t="shared" ref="AJ14:AJ17" si="6">AL14-AH14</f>
        <v>57128</v>
      </c>
      <c r="AK14" s="307"/>
      <c r="AL14" s="309">
        <v>114253</v>
      </c>
      <c r="AM14" s="307"/>
      <c r="AN14" s="308">
        <f t="shared" ref="AN14:AN17" si="7">AP14-AL14</f>
        <v>57075</v>
      </c>
      <c r="AO14" s="307"/>
      <c r="AP14" s="309">
        <v>171328</v>
      </c>
      <c r="AQ14" s="307"/>
      <c r="AR14" s="308">
        <f t="shared" ref="AR14:AR17" si="8">AT14-AP14</f>
        <v>58387</v>
      </c>
      <c r="AS14" s="310"/>
      <c r="AT14" s="309">
        <v>229715</v>
      </c>
      <c r="AU14" s="153"/>
      <c r="AV14" s="306">
        <v>57980</v>
      </c>
      <c r="AW14" s="153"/>
      <c r="AX14" s="308">
        <f t="shared" ref="AX14:AX17" si="9">AZ14-AV14</f>
        <v>57472</v>
      </c>
      <c r="AY14" s="307"/>
      <c r="AZ14" s="309">
        <v>115452</v>
      </c>
      <c r="BA14" s="153"/>
      <c r="BB14" s="308">
        <f t="shared" ref="BB14:BB15" si="10">BD14-AZ14</f>
        <v>57179</v>
      </c>
      <c r="BC14" s="307"/>
      <c r="BD14" s="309">
        <v>172631</v>
      </c>
      <c r="BE14" s="153"/>
      <c r="BF14" s="308">
        <f t="shared" ref="BF14:BF15" si="11">BH14-BD14</f>
        <v>56677</v>
      </c>
      <c r="BG14" s="307"/>
      <c r="BH14" s="309">
        <v>229308</v>
      </c>
      <c r="BI14" s="153"/>
      <c r="BJ14" s="306">
        <v>55762</v>
      </c>
      <c r="BK14" s="153"/>
      <c r="BL14" s="308">
        <f>BN14-BJ14-1</f>
        <v>55395</v>
      </c>
      <c r="BM14" s="307"/>
      <c r="BN14" s="309">
        <v>111158</v>
      </c>
      <c r="BO14" s="153"/>
      <c r="BP14" s="308">
        <f t="shared" ref="BP14:BP15" si="12">BR14-BN14</f>
        <v>55039</v>
      </c>
      <c r="BQ14" s="307"/>
      <c r="BR14" s="309">
        <v>166197</v>
      </c>
      <c r="BS14" s="153"/>
      <c r="BT14" s="308">
        <f>BV14-BR14-1</f>
        <v>54445</v>
      </c>
      <c r="BU14" s="307"/>
      <c r="BV14" s="309">
        <v>220643</v>
      </c>
      <c r="BW14" s="153"/>
      <c r="BX14" s="306">
        <v>53807</v>
      </c>
      <c r="BY14" s="153"/>
      <c r="BZ14" s="308">
        <v>53323</v>
      </c>
      <c r="CA14" s="307"/>
      <c r="CB14" s="309">
        <v>107130</v>
      </c>
      <c r="CC14" s="153"/>
      <c r="CD14" s="308">
        <v>52791</v>
      </c>
      <c r="CE14" s="307"/>
      <c r="CF14" s="309">
        <v>159921</v>
      </c>
      <c r="CG14" s="153"/>
      <c r="CH14" s="308">
        <v>51923</v>
      </c>
      <c r="CI14" s="307"/>
      <c r="CJ14" s="309">
        <v>211846</v>
      </c>
      <c r="CK14" s="153"/>
      <c r="CL14" s="306">
        <v>50841</v>
      </c>
    </row>
    <row r="15" spans="2:90">
      <c r="B15" s="297"/>
      <c r="C15" s="305"/>
      <c r="D15" s="299" t="s">
        <v>93</v>
      </c>
      <c r="E15" s="186"/>
      <c r="F15" s="306">
        <v>58413</v>
      </c>
      <c r="G15" s="307"/>
      <c r="H15" s="308">
        <f t="shared" si="0"/>
        <v>58452</v>
      </c>
      <c r="I15" s="307"/>
      <c r="J15" s="309">
        <v>116865</v>
      </c>
      <c r="K15" s="307"/>
      <c r="L15" s="308">
        <f t="shared" si="1"/>
        <v>60366</v>
      </c>
      <c r="M15" s="307"/>
      <c r="N15" s="309">
        <v>177231</v>
      </c>
      <c r="O15" s="307"/>
      <c r="P15" s="308">
        <f t="shared" si="2"/>
        <v>57688</v>
      </c>
      <c r="Q15" s="307"/>
      <c r="R15" s="309">
        <v>234919</v>
      </c>
      <c r="S15" s="307"/>
      <c r="T15" s="306">
        <v>55268</v>
      </c>
      <c r="U15" s="307"/>
      <c r="V15" s="308">
        <f t="shared" si="3"/>
        <v>53570</v>
      </c>
      <c r="W15" s="307"/>
      <c r="X15" s="309">
        <v>108838</v>
      </c>
      <c r="Y15" s="307"/>
      <c r="Z15" s="308">
        <f t="shared" si="4"/>
        <v>52139</v>
      </c>
      <c r="AA15" s="307"/>
      <c r="AB15" s="309">
        <v>160977</v>
      </c>
      <c r="AC15" s="307"/>
      <c r="AD15" s="308">
        <f t="shared" si="5"/>
        <v>53705</v>
      </c>
      <c r="AE15" s="307"/>
      <c r="AF15" s="309">
        <v>214682</v>
      </c>
      <c r="AG15" s="307"/>
      <c r="AH15" s="311">
        <v>50549</v>
      </c>
      <c r="AI15" s="307"/>
      <c r="AJ15" s="312">
        <f t="shared" si="6"/>
        <v>51389</v>
      </c>
      <c r="AK15" s="307"/>
      <c r="AL15" s="313">
        <v>101938</v>
      </c>
      <c r="AM15" s="307"/>
      <c r="AN15" s="312">
        <f t="shared" si="7"/>
        <v>49755</v>
      </c>
      <c r="AO15" s="307"/>
      <c r="AP15" s="313">
        <v>151693</v>
      </c>
      <c r="AQ15" s="307"/>
      <c r="AR15" s="312">
        <f t="shared" si="8"/>
        <v>48747</v>
      </c>
      <c r="AS15" s="310"/>
      <c r="AT15" s="313">
        <v>200440</v>
      </c>
      <c r="AU15" s="153"/>
      <c r="AV15" s="311">
        <v>46448</v>
      </c>
      <c r="AW15" s="153"/>
      <c r="AX15" s="312">
        <f t="shared" si="9"/>
        <v>49465</v>
      </c>
      <c r="AY15" s="307"/>
      <c r="AZ15" s="313">
        <v>95913</v>
      </c>
      <c r="BA15" s="153"/>
      <c r="BB15" s="312">
        <f t="shared" si="10"/>
        <v>46570</v>
      </c>
      <c r="BC15" s="307"/>
      <c r="BD15" s="313">
        <v>142483</v>
      </c>
      <c r="BE15" s="153"/>
      <c r="BF15" s="312">
        <f t="shared" si="11"/>
        <v>49493</v>
      </c>
      <c r="BG15" s="307"/>
      <c r="BH15" s="313">
        <v>191976</v>
      </c>
      <c r="BI15" s="153"/>
      <c r="BJ15" s="311">
        <v>45243</v>
      </c>
      <c r="BK15" s="153"/>
      <c r="BL15" s="312">
        <f t="shared" ref="BL15" si="13">BN15-BJ15</f>
        <v>45741</v>
      </c>
      <c r="BM15" s="307"/>
      <c r="BN15" s="313">
        <v>90984</v>
      </c>
      <c r="BO15" s="153"/>
      <c r="BP15" s="312">
        <f t="shared" si="12"/>
        <v>44032</v>
      </c>
      <c r="BQ15" s="307"/>
      <c r="BR15" s="313">
        <v>135016</v>
      </c>
      <c r="BS15" s="153"/>
      <c r="BT15" s="312">
        <f>BV15-BR15+1</f>
        <v>46337</v>
      </c>
      <c r="BU15" s="307"/>
      <c r="BV15" s="313">
        <v>181352</v>
      </c>
      <c r="BW15" s="153"/>
      <c r="BX15" s="311">
        <v>42917</v>
      </c>
      <c r="BY15" s="153"/>
      <c r="BZ15" s="312">
        <v>44396</v>
      </c>
      <c r="CA15" s="307"/>
      <c r="CB15" s="313">
        <v>87313</v>
      </c>
      <c r="CC15" s="153"/>
      <c r="CD15" s="312">
        <v>43101</v>
      </c>
      <c r="CE15" s="307"/>
      <c r="CF15" s="313">
        <v>130413</v>
      </c>
      <c r="CG15" s="153"/>
      <c r="CH15" s="312">
        <f>44137</f>
        <v>44137</v>
      </c>
      <c r="CI15" s="307"/>
      <c r="CJ15" s="313">
        <v>174550</v>
      </c>
      <c r="CK15" s="153"/>
      <c r="CL15" s="311">
        <v>49178</v>
      </c>
    </row>
    <row r="16" spans="2:90">
      <c r="B16" s="297"/>
      <c r="C16" s="305"/>
      <c r="D16" s="299" t="s">
        <v>94</v>
      </c>
      <c r="E16" s="186"/>
      <c r="F16" s="306"/>
      <c r="G16" s="307"/>
      <c r="H16" s="308"/>
      <c r="I16" s="307"/>
      <c r="J16" s="309"/>
      <c r="K16" s="307"/>
      <c r="L16" s="308"/>
      <c r="M16" s="307"/>
      <c r="N16" s="309"/>
      <c r="O16" s="307"/>
      <c r="P16" s="308"/>
      <c r="Q16" s="307"/>
      <c r="R16" s="309"/>
      <c r="S16" s="307"/>
      <c r="T16" s="306"/>
      <c r="U16" s="307"/>
      <c r="V16" s="308"/>
      <c r="W16" s="307"/>
      <c r="X16" s="309"/>
      <c r="Y16" s="307"/>
      <c r="Z16" s="308"/>
      <c r="AA16" s="307"/>
      <c r="AB16" s="309"/>
      <c r="AC16" s="307"/>
      <c r="AD16" s="308"/>
      <c r="AE16" s="307"/>
      <c r="AF16" s="309"/>
      <c r="AG16" s="307"/>
      <c r="AH16" s="306">
        <f>SUM(AH13:AH15)</f>
        <v>180678</v>
      </c>
      <c r="AI16" s="307"/>
      <c r="AJ16" s="308">
        <f>SUM(AJ13:AJ15)</f>
        <v>181428</v>
      </c>
      <c r="AK16" s="307"/>
      <c r="AL16" s="309">
        <f>SUM(AL13:AL15)</f>
        <v>362106</v>
      </c>
      <c r="AM16" s="307"/>
      <c r="AN16" s="308">
        <f>SUM(AN13:AN15)</f>
        <v>181087</v>
      </c>
      <c r="AO16" s="307"/>
      <c r="AP16" s="309">
        <f>SUM(AP13:AP15)</f>
        <v>543193</v>
      </c>
      <c r="AQ16" s="307"/>
      <c r="AR16" s="308">
        <f>SUM(AR13:AR15)</f>
        <v>180179</v>
      </c>
      <c r="AS16" s="310"/>
      <c r="AT16" s="309">
        <f>SUM(AT13:AT15)</f>
        <v>723372</v>
      </c>
      <c r="AU16" s="307"/>
      <c r="AV16" s="306">
        <f>SUM(AV13:AV15)</f>
        <v>176933</v>
      </c>
      <c r="AW16" s="153"/>
      <c r="AX16" s="308">
        <f>SUM(AX13:AX15)</f>
        <v>180297</v>
      </c>
      <c r="AY16" s="307"/>
      <c r="AZ16" s="309">
        <f>SUM(AZ13:AZ15)</f>
        <v>357230</v>
      </c>
      <c r="BA16" s="153"/>
      <c r="BB16" s="308">
        <f>SUM(BB13:BB15)</f>
        <v>177650</v>
      </c>
      <c r="BC16" s="307"/>
      <c r="BD16" s="309">
        <f>SUM(BD13:BD15)</f>
        <v>534880</v>
      </c>
      <c r="BE16" s="153"/>
      <c r="BF16" s="308">
        <f>SUM(BF13:BF15)</f>
        <v>179706</v>
      </c>
      <c r="BG16" s="307"/>
      <c r="BH16" s="309">
        <f>SUM(BH13:BH15)</f>
        <v>714586</v>
      </c>
      <c r="BI16" s="307"/>
      <c r="BJ16" s="306">
        <f>SUM(BJ13:BJ15)</f>
        <v>175691</v>
      </c>
      <c r="BK16" s="153"/>
      <c r="BL16" s="308">
        <f>SUM(BL13:BL15)</f>
        <v>175413</v>
      </c>
      <c r="BM16" s="307"/>
      <c r="BN16" s="309">
        <f>SUM(BN13:BN15)</f>
        <v>351104</v>
      </c>
      <c r="BO16" s="153"/>
      <c r="BP16" s="308">
        <f>SUM(BP13:BP15)</f>
        <v>174579</v>
      </c>
      <c r="BQ16" s="307"/>
      <c r="BR16" s="309">
        <f>SUM(BR13:BR15)</f>
        <v>525683</v>
      </c>
      <c r="BS16" s="153"/>
      <c r="BT16" s="308">
        <f>SUM(BT13:BT15)</f>
        <v>173255</v>
      </c>
      <c r="BU16" s="307"/>
      <c r="BV16" s="309">
        <f>SUM(BV13:BV15)</f>
        <v>698938</v>
      </c>
      <c r="BW16" s="307"/>
      <c r="BX16" s="306">
        <f>SUM(BX13:BX15)</f>
        <v>172651</v>
      </c>
      <c r="BY16" s="153"/>
      <c r="BZ16" s="308">
        <f>SUM(BZ13:BZ15)</f>
        <v>174813</v>
      </c>
      <c r="CA16" s="307"/>
      <c r="CB16" s="309">
        <f>SUM(CB13:CB15)</f>
        <v>347463</v>
      </c>
      <c r="CC16" s="153"/>
      <c r="CD16" s="308">
        <f>SUM(CD13:CD15)</f>
        <v>174360</v>
      </c>
      <c r="CE16" s="307"/>
      <c r="CF16" s="309">
        <f>SUM(CF13:CF15)</f>
        <v>521824</v>
      </c>
      <c r="CG16" s="153"/>
      <c r="CH16" s="308">
        <f>SUM(CH13:CH15)</f>
        <v>174034</v>
      </c>
      <c r="CI16" s="307"/>
      <c r="CJ16" s="309">
        <f>SUM(CJ13:CJ15)</f>
        <v>695859</v>
      </c>
      <c r="CK16" s="307"/>
      <c r="CL16" s="306">
        <f>SUM(CL13:CL15)</f>
        <v>178872</v>
      </c>
    </row>
    <row r="17" spans="2:90">
      <c r="B17" s="297"/>
      <c r="C17" s="305"/>
      <c r="D17" s="299" t="s">
        <v>95</v>
      </c>
      <c r="E17" s="186"/>
      <c r="F17" s="306"/>
      <c r="G17" s="307"/>
      <c r="H17" s="308"/>
      <c r="I17" s="307"/>
      <c r="J17" s="309"/>
      <c r="K17" s="307"/>
      <c r="L17" s="308"/>
      <c r="M17" s="307"/>
      <c r="N17" s="309"/>
      <c r="O17" s="307"/>
      <c r="P17" s="308"/>
      <c r="Q17" s="307"/>
      <c r="R17" s="309"/>
      <c r="S17" s="307"/>
      <c r="T17" s="306"/>
      <c r="U17" s="307"/>
      <c r="V17" s="308"/>
      <c r="W17" s="307"/>
      <c r="X17" s="309"/>
      <c r="Y17" s="307"/>
      <c r="Z17" s="308"/>
      <c r="AA17" s="307"/>
      <c r="AB17" s="309"/>
      <c r="AC17" s="307"/>
      <c r="AD17" s="308"/>
      <c r="AE17" s="307"/>
      <c r="AF17" s="309"/>
      <c r="AG17" s="307"/>
      <c r="AH17" s="306">
        <v>897</v>
      </c>
      <c r="AI17" s="307"/>
      <c r="AJ17" s="312">
        <f t="shared" si="6"/>
        <v>765</v>
      </c>
      <c r="AK17" s="307"/>
      <c r="AL17" s="309">
        <v>1662</v>
      </c>
      <c r="AM17" s="307"/>
      <c r="AN17" s="312">
        <f t="shared" si="7"/>
        <v>713</v>
      </c>
      <c r="AO17" s="307"/>
      <c r="AP17" s="309">
        <v>2375</v>
      </c>
      <c r="AQ17" s="307"/>
      <c r="AR17" s="312">
        <f t="shared" si="8"/>
        <v>820</v>
      </c>
      <c r="AS17" s="310"/>
      <c r="AT17" s="309">
        <v>3195</v>
      </c>
      <c r="AU17" s="153"/>
      <c r="AV17" s="306">
        <v>553</v>
      </c>
      <c r="AW17" s="153"/>
      <c r="AX17" s="312">
        <f t="shared" si="9"/>
        <v>431</v>
      </c>
      <c r="AY17" s="307"/>
      <c r="AZ17" s="313">
        <v>984</v>
      </c>
      <c r="BA17" s="153"/>
      <c r="BB17" s="312">
        <f t="shared" ref="BB17" si="14">BD17-AZ17</f>
        <v>425</v>
      </c>
      <c r="BC17" s="307"/>
      <c r="BD17" s="313">
        <v>1409</v>
      </c>
      <c r="BE17" s="153"/>
      <c r="BF17" s="312">
        <f t="shared" ref="BF17" si="15">BH17-BD17</f>
        <v>427</v>
      </c>
      <c r="BG17" s="307"/>
      <c r="BH17" s="313">
        <v>1836</v>
      </c>
      <c r="BI17" s="153"/>
      <c r="BJ17" s="306">
        <v>444</v>
      </c>
      <c r="BK17" s="153"/>
      <c r="BL17" s="312">
        <f t="shared" ref="BL17" si="16">BN17-BJ17</f>
        <v>557</v>
      </c>
      <c r="BM17" s="307"/>
      <c r="BN17" s="313">
        <v>1001</v>
      </c>
      <c r="BO17" s="153"/>
      <c r="BP17" s="312">
        <f t="shared" ref="BP17" si="17">BR17-BN17</f>
        <v>477</v>
      </c>
      <c r="BQ17" s="307"/>
      <c r="BR17" s="313">
        <v>1478</v>
      </c>
      <c r="BS17" s="153"/>
      <c r="BT17" s="312">
        <f t="shared" ref="BT17" si="18">BV17-BR17</f>
        <v>487</v>
      </c>
      <c r="BU17" s="307"/>
      <c r="BV17" s="313">
        <v>1965</v>
      </c>
      <c r="BW17" s="153"/>
      <c r="BX17" s="306">
        <v>527</v>
      </c>
      <c r="BY17" s="153"/>
      <c r="BZ17" s="312">
        <v>495</v>
      </c>
      <c r="CA17" s="307"/>
      <c r="CB17" s="313">
        <v>1023</v>
      </c>
      <c r="CC17" s="153"/>
      <c r="CD17" s="312">
        <v>435</v>
      </c>
      <c r="CE17" s="307"/>
      <c r="CF17" s="313">
        <v>1455</v>
      </c>
      <c r="CG17" s="153"/>
      <c r="CH17" s="312">
        <v>342</v>
      </c>
      <c r="CI17" s="307"/>
      <c r="CJ17" s="313">
        <v>1799</v>
      </c>
      <c r="CK17" s="153"/>
      <c r="CL17" s="306">
        <v>329</v>
      </c>
    </row>
    <row r="18" spans="2:90">
      <c r="B18" s="297"/>
      <c r="C18" s="153"/>
      <c r="D18" s="156" t="s">
        <v>96</v>
      </c>
      <c r="E18" s="186"/>
      <c r="F18" s="314">
        <f>SUM(F13:F17)</f>
        <v>192674</v>
      </c>
      <c r="G18" s="307"/>
      <c r="H18" s="315">
        <f>SUM(H13:H17)</f>
        <v>192271</v>
      </c>
      <c r="I18" s="307"/>
      <c r="J18" s="316">
        <f>SUM(J13:J17)</f>
        <v>384945</v>
      </c>
      <c r="K18" s="307"/>
      <c r="L18" s="315">
        <f>SUM(L13:L17)</f>
        <v>193751</v>
      </c>
      <c r="M18" s="307"/>
      <c r="N18" s="316">
        <f>SUM(N13:N17)</f>
        <v>578696</v>
      </c>
      <c r="O18" s="307"/>
      <c r="P18" s="315">
        <f>SUM(P13:P17)</f>
        <v>189512</v>
      </c>
      <c r="Q18" s="307"/>
      <c r="R18" s="316">
        <f>SUM(R13:R17)</f>
        <v>768208</v>
      </c>
      <c r="S18" s="307"/>
      <c r="T18" s="314">
        <f>SUM(T13:T17)</f>
        <v>186538</v>
      </c>
      <c r="U18" s="307"/>
      <c r="V18" s="315">
        <f>SUM(V13:V17)</f>
        <v>185713</v>
      </c>
      <c r="W18" s="307"/>
      <c r="X18" s="316">
        <f>SUM(X13:X17)</f>
        <v>372251</v>
      </c>
      <c r="Y18" s="307"/>
      <c r="Z18" s="315">
        <f>SUM(Z13:Z17)</f>
        <v>184066</v>
      </c>
      <c r="AA18" s="307"/>
      <c r="AB18" s="316">
        <f>SUM(AB13:AB17)</f>
        <v>556317</v>
      </c>
      <c r="AC18" s="307"/>
      <c r="AD18" s="315">
        <f>SUM(AD13:AD17)</f>
        <v>185431</v>
      </c>
      <c r="AE18" s="307"/>
      <c r="AF18" s="316">
        <f>SUM(AF13:AF17)</f>
        <v>741748</v>
      </c>
      <c r="AG18" s="307"/>
      <c r="AH18" s="314">
        <f>AH16+AH17</f>
        <v>181575</v>
      </c>
      <c r="AI18" s="307"/>
      <c r="AJ18" s="315">
        <f>AJ16+AJ17</f>
        <v>182193</v>
      </c>
      <c r="AK18" s="307"/>
      <c r="AL18" s="316">
        <f>AL16+AL17</f>
        <v>363768</v>
      </c>
      <c r="AM18" s="307"/>
      <c r="AN18" s="315">
        <f>AN16+AN17</f>
        <v>181800</v>
      </c>
      <c r="AO18" s="307"/>
      <c r="AP18" s="316">
        <f>AP16+AP17</f>
        <v>545568</v>
      </c>
      <c r="AQ18" s="307"/>
      <c r="AR18" s="315">
        <f>AR16+AR17</f>
        <v>180999</v>
      </c>
      <c r="AS18" s="307"/>
      <c r="AT18" s="316">
        <f>AT16+AT17</f>
        <v>726567</v>
      </c>
      <c r="AU18" s="307"/>
      <c r="AV18" s="314">
        <f>AV16+AV17</f>
        <v>177486</v>
      </c>
      <c r="AW18" s="153"/>
      <c r="AX18" s="315">
        <f>AX16+AX17</f>
        <v>180728</v>
      </c>
      <c r="AY18" s="307"/>
      <c r="AZ18" s="316">
        <f>AZ16+AZ17</f>
        <v>358214</v>
      </c>
      <c r="BA18" s="153"/>
      <c r="BB18" s="315">
        <f>BB16+BB17</f>
        <v>178075</v>
      </c>
      <c r="BC18" s="307"/>
      <c r="BD18" s="316">
        <f>BD16+BD17</f>
        <v>536289</v>
      </c>
      <c r="BE18" s="153"/>
      <c r="BF18" s="315">
        <f>BF16+BF17</f>
        <v>180133</v>
      </c>
      <c r="BG18" s="307"/>
      <c r="BH18" s="316">
        <f>BH16+BH17</f>
        <v>716422</v>
      </c>
      <c r="BI18" s="307"/>
      <c r="BJ18" s="314">
        <f>BJ16+BJ17</f>
        <v>176135</v>
      </c>
      <c r="BK18" s="153"/>
      <c r="BL18" s="315">
        <f>BL16+BL17</f>
        <v>175970</v>
      </c>
      <c r="BM18" s="307"/>
      <c r="BN18" s="316">
        <f>BN16+BN17</f>
        <v>352105</v>
      </c>
      <c r="BO18" s="153"/>
      <c r="BP18" s="315">
        <f>BP16+BP17</f>
        <v>175056</v>
      </c>
      <c r="BQ18" s="307"/>
      <c r="BR18" s="316">
        <f>BR16+BR17</f>
        <v>527161</v>
      </c>
      <c r="BS18" s="153"/>
      <c r="BT18" s="315">
        <f>BT16+BT17</f>
        <v>173742</v>
      </c>
      <c r="BU18" s="307"/>
      <c r="BV18" s="316">
        <f>BV16+BV17</f>
        <v>700903</v>
      </c>
      <c r="BW18" s="307"/>
      <c r="BX18" s="314">
        <f>BX16+BX17</f>
        <v>173178</v>
      </c>
      <c r="BY18" s="153"/>
      <c r="BZ18" s="315">
        <f>BZ16+BZ17</f>
        <v>175308</v>
      </c>
      <c r="CA18" s="307"/>
      <c r="CB18" s="316">
        <f>CB16+CB17</f>
        <v>348486</v>
      </c>
      <c r="CC18" s="153"/>
      <c r="CD18" s="315">
        <f>CD16+CD17</f>
        <v>174795</v>
      </c>
      <c r="CE18" s="307"/>
      <c r="CF18" s="316">
        <f>CF16+CF17</f>
        <v>523279</v>
      </c>
      <c r="CG18" s="153"/>
      <c r="CH18" s="315">
        <f>CH16+CH17</f>
        <v>174376</v>
      </c>
      <c r="CI18" s="307"/>
      <c r="CJ18" s="316">
        <f>CJ16+CJ17</f>
        <v>697658</v>
      </c>
      <c r="CK18" s="307"/>
      <c r="CL18" s="314">
        <f>CL16+CL17</f>
        <v>179201</v>
      </c>
    </row>
    <row r="19" spans="2:90">
      <c r="B19" s="297"/>
      <c r="C19" s="153"/>
      <c r="D19" s="153"/>
      <c r="E19" s="186"/>
      <c r="F19" s="317"/>
      <c r="G19" s="310"/>
      <c r="H19" s="318"/>
      <c r="I19" s="310"/>
      <c r="J19" s="319"/>
      <c r="K19" s="310"/>
      <c r="L19" s="318"/>
      <c r="M19" s="310"/>
      <c r="N19" s="319"/>
      <c r="O19" s="310"/>
      <c r="P19" s="318"/>
      <c r="Q19" s="310"/>
      <c r="R19" s="320"/>
      <c r="S19" s="310"/>
      <c r="T19" s="317"/>
      <c r="U19" s="153"/>
      <c r="V19" s="318"/>
      <c r="W19" s="310"/>
      <c r="X19" s="319"/>
      <c r="Y19" s="310"/>
      <c r="Z19" s="318"/>
      <c r="AA19" s="310"/>
      <c r="AB19" s="319"/>
      <c r="AC19" s="153"/>
      <c r="AD19" s="318"/>
      <c r="AE19" s="310"/>
      <c r="AF19" s="320"/>
      <c r="AG19" s="153"/>
      <c r="AH19" s="317"/>
      <c r="AI19" s="153"/>
      <c r="AJ19" s="318"/>
      <c r="AK19" s="310"/>
      <c r="AL19" s="319"/>
      <c r="AM19" s="310"/>
      <c r="AN19" s="318"/>
      <c r="AO19" s="310"/>
      <c r="AP19" s="319"/>
      <c r="AQ19" s="310"/>
      <c r="AR19" s="318"/>
      <c r="AS19" s="310"/>
      <c r="AT19" s="319"/>
      <c r="AU19" s="153"/>
      <c r="AV19" s="317"/>
      <c r="AW19" s="153"/>
      <c r="AX19" s="318"/>
      <c r="AY19" s="310"/>
      <c r="AZ19" s="319"/>
      <c r="BA19" s="153"/>
      <c r="BB19" s="318"/>
      <c r="BC19" s="310"/>
      <c r="BD19" s="319"/>
      <c r="BE19" s="153"/>
      <c r="BF19" s="318"/>
      <c r="BG19" s="310"/>
      <c r="BH19" s="319"/>
      <c r="BI19" s="153"/>
      <c r="BJ19" s="317"/>
      <c r="BK19" s="153"/>
      <c r="BL19" s="318"/>
      <c r="BM19" s="310"/>
      <c r="BN19" s="319"/>
      <c r="BO19" s="153"/>
      <c r="BP19" s="318"/>
      <c r="BQ19" s="310"/>
      <c r="BR19" s="319"/>
      <c r="BS19" s="153"/>
      <c r="BT19" s="318"/>
      <c r="BU19" s="310"/>
      <c r="BV19" s="319"/>
      <c r="BW19" s="153"/>
      <c r="BX19" s="317"/>
      <c r="BY19" s="153"/>
      <c r="BZ19" s="318"/>
      <c r="CA19" s="310"/>
      <c r="CB19" s="319"/>
      <c r="CC19" s="153"/>
      <c r="CD19" s="318"/>
      <c r="CE19" s="310"/>
      <c r="CF19" s="319"/>
      <c r="CG19" s="153"/>
      <c r="CH19" s="318"/>
      <c r="CI19" s="310"/>
      <c r="CJ19" s="319"/>
      <c r="CK19" s="153"/>
      <c r="CL19" s="317"/>
    </row>
    <row r="20" spans="2:90">
      <c r="B20" s="161"/>
      <c r="C20" s="321" t="s">
        <v>28</v>
      </c>
      <c r="D20" s="299"/>
      <c r="E20" s="162"/>
      <c r="F20" s="317"/>
      <c r="G20" s="310"/>
      <c r="H20" s="318"/>
      <c r="I20" s="310"/>
      <c r="J20" s="319"/>
      <c r="K20" s="310"/>
      <c r="L20" s="318"/>
      <c r="M20" s="310"/>
      <c r="N20" s="319"/>
      <c r="O20" s="310"/>
      <c r="P20" s="318"/>
      <c r="Q20" s="310"/>
      <c r="R20" s="320"/>
      <c r="S20" s="310"/>
      <c r="T20" s="317"/>
      <c r="U20" s="153"/>
      <c r="V20" s="318"/>
      <c r="W20" s="310"/>
      <c r="X20" s="319"/>
      <c r="Y20" s="310"/>
      <c r="Z20" s="318"/>
      <c r="AA20" s="310"/>
      <c r="AB20" s="319"/>
      <c r="AC20" s="153"/>
      <c r="AD20" s="318"/>
      <c r="AE20" s="310"/>
      <c r="AF20" s="320"/>
      <c r="AG20" s="153"/>
      <c r="AH20" s="317"/>
      <c r="AI20" s="153"/>
      <c r="AJ20" s="318"/>
      <c r="AK20" s="310"/>
      <c r="AL20" s="319"/>
      <c r="AM20" s="310"/>
      <c r="AN20" s="318"/>
      <c r="AO20" s="310"/>
      <c r="AP20" s="319"/>
      <c r="AQ20" s="310"/>
      <c r="AR20" s="318"/>
      <c r="AS20" s="310"/>
      <c r="AT20" s="319"/>
      <c r="AU20" s="153"/>
      <c r="AV20" s="317"/>
      <c r="AW20" s="153"/>
      <c r="AX20" s="318"/>
      <c r="AY20" s="310"/>
      <c r="AZ20" s="319"/>
      <c r="BA20" s="153"/>
      <c r="BB20" s="318"/>
      <c r="BC20" s="310"/>
      <c r="BD20" s="319"/>
      <c r="BE20" s="153"/>
      <c r="BF20" s="318"/>
      <c r="BG20" s="310"/>
      <c r="BH20" s="319"/>
      <c r="BI20" s="153"/>
      <c r="BJ20" s="317"/>
      <c r="BK20" s="153"/>
      <c r="BL20" s="318"/>
      <c r="BM20" s="310"/>
      <c r="BN20" s="319"/>
      <c r="BO20" s="153"/>
      <c r="BP20" s="318"/>
      <c r="BQ20" s="310"/>
      <c r="BR20" s="319"/>
      <c r="BS20" s="153"/>
      <c r="BT20" s="318"/>
      <c r="BU20" s="310"/>
      <c r="BV20" s="319"/>
      <c r="BW20" s="153"/>
      <c r="BX20" s="317"/>
      <c r="BY20" s="153"/>
      <c r="BZ20" s="318"/>
      <c r="CA20" s="310"/>
      <c r="CB20" s="319"/>
      <c r="CC20" s="153"/>
      <c r="CD20" s="318"/>
      <c r="CE20" s="310"/>
      <c r="CF20" s="319"/>
      <c r="CG20" s="153"/>
      <c r="CH20" s="318"/>
      <c r="CI20" s="310"/>
      <c r="CJ20" s="319"/>
      <c r="CK20" s="153"/>
      <c r="CL20" s="317"/>
    </row>
    <row r="21" spans="2:90">
      <c r="B21" s="161"/>
      <c r="C21" s="299"/>
      <c r="D21" s="299" t="s">
        <v>97</v>
      </c>
      <c r="E21" s="162"/>
      <c r="F21" s="306">
        <v>66083</v>
      </c>
      <c r="G21" s="307"/>
      <c r="H21" s="308">
        <f t="shared" ref="H21:H26" si="19">J21-F21</f>
        <v>68396</v>
      </c>
      <c r="I21" s="307"/>
      <c r="J21" s="309">
        <v>134479</v>
      </c>
      <c r="K21" s="307"/>
      <c r="L21" s="308">
        <f t="shared" ref="L21:L26" si="20">N21-J21</f>
        <v>71342</v>
      </c>
      <c r="M21" s="307"/>
      <c r="N21" s="309">
        <v>205821</v>
      </c>
      <c r="O21" s="307"/>
      <c r="P21" s="308">
        <f t="shared" ref="P21:P26" si="21">R21-N21</f>
        <v>68880</v>
      </c>
      <c r="Q21" s="307"/>
      <c r="R21" s="309">
        <v>274701</v>
      </c>
      <c r="S21" s="307"/>
      <c r="T21" s="306">
        <v>69592</v>
      </c>
      <c r="U21" s="307"/>
      <c r="V21" s="308">
        <f t="shared" ref="V21:V26" si="22">X21-T21</f>
        <v>67756</v>
      </c>
      <c r="W21" s="307"/>
      <c r="X21" s="309">
        <v>137348</v>
      </c>
      <c r="Y21" s="307"/>
      <c r="Z21" s="308">
        <f t="shared" ref="Z21:Z26" si="23">AB21-X21</f>
        <v>67740</v>
      </c>
      <c r="AA21" s="307"/>
      <c r="AB21" s="309">
        <v>205088</v>
      </c>
      <c r="AC21" s="307"/>
      <c r="AD21" s="308">
        <f t="shared" ref="AD21:AD26" si="24">AF21-AB21</f>
        <v>68977</v>
      </c>
      <c r="AE21" s="307"/>
      <c r="AF21" s="309">
        <v>274065</v>
      </c>
      <c r="AG21" s="307"/>
      <c r="AH21" s="306">
        <v>66439</v>
      </c>
      <c r="AI21" s="307"/>
      <c r="AJ21" s="308">
        <f t="shared" ref="AJ21:AJ26" si="25">AL21-AH21</f>
        <v>65729</v>
      </c>
      <c r="AK21" s="307"/>
      <c r="AL21" s="309">
        <v>132168</v>
      </c>
      <c r="AM21" s="307"/>
      <c r="AN21" s="308">
        <f t="shared" ref="AN21:AN26" si="26">AP21-AL21</f>
        <v>67308</v>
      </c>
      <c r="AO21" s="307"/>
      <c r="AP21" s="309">
        <v>199476</v>
      </c>
      <c r="AQ21" s="307"/>
      <c r="AR21" s="308">
        <f t="shared" ref="AR21:AR26" si="27">AT21-AP21</f>
        <v>67159</v>
      </c>
      <c r="AS21" s="310"/>
      <c r="AT21" s="309">
        <v>266635</v>
      </c>
      <c r="AU21" s="153"/>
      <c r="AV21" s="306">
        <v>64400</v>
      </c>
      <c r="AW21" s="153"/>
      <c r="AX21" s="308">
        <f t="shared" ref="AX21:AX26" si="28">AZ21-AV21</f>
        <v>64305</v>
      </c>
      <c r="AY21" s="307"/>
      <c r="AZ21" s="309">
        <v>128705</v>
      </c>
      <c r="BA21" s="153"/>
      <c r="BB21" s="308">
        <f t="shared" ref="BB21:BB26" si="29">BD21-AZ21</f>
        <v>64072</v>
      </c>
      <c r="BC21" s="307"/>
      <c r="BD21" s="309">
        <v>192777</v>
      </c>
      <c r="BE21" s="153"/>
      <c r="BF21" s="308">
        <f t="shared" ref="BF21:BF26" si="30">BH21-BD21</f>
        <v>64101</v>
      </c>
      <c r="BG21" s="307"/>
      <c r="BH21" s="309">
        <v>256878</v>
      </c>
      <c r="BI21" s="153"/>
      <c r="BJ21" s="306">
        <v>62427</v>
      </c>
      <c r="BK21" s="153"/>
      <c r="BL21" s="308">
        <f t="shared" ref="BL21:BL26" si="31">BN21-BJ21</f>
        <v>62604</v>
      </c>
      <c r="BM21" s="307"/>
      <c r="BN21" s="309">
        <v>125031</v>
      </c>
      <c r="BO21" s="153"/>
      <c r="BP21" s="308">
        <f t="shared" ref="BP21:BP26" si="32">BR21-BN21</f>
        <v>63696</v>
      </c>
      <c r="BQ21" s="307"/>
      <c r="BR21" s="309">
        <v>188727</v>
      </c>
      <c r="BS21" s="153"/>
      <c r="BT21" s="308">
        <f t="shared" ref="BT21:BT26" si="33">BV21-BR21</f>
        <v>66152</v>
      </c>
      <c r="BU21" s="307"/>
      <c r="BV21" s="309">
        <v>254879</v>
      </c>
      <c r="BW21" s="153"/>
      <c r="BX21" s="306">
        <v>62063</v>
      </c>
      <c r="BY21" s="153"/>
      <c r="BZ21" s="308">
        <v>63531</v>
      </c>
      <c r="CA21" s="307"/>
      <c r="CB21" s="309">
        <v>125594</v>
      </c>
      <c r="CC21" s="153"/>
      <c r="CD21" s="308">
        <v>66535</v>
      </c>
      <c r="CE21" s="307"/>
      <c r="CF21" s="309">
        <v>192131</v>
      </c>
      <c r="CG21" s="153"/>
      <c r="CH21" s="308">
        <v>66363</v>
      </c>
      <c r="CI21" s="307"/>
      <c r="CJ21" s="309">
        <v>258491</v>
      </c>
      <c r="CK21" s="153"/>
      <c r="CL21" s="306">
        <v>63110</v>
      </c>
    </row>
    <row r="22" spans="2:90">
      <c r="B22" s="161"/>
      <c r="C22" s="299"/>
      <c r="D22" s="299" t="s">
        <v>75</v>
      </c>
      <c r="E22" s="162"/>
      <c r="F22" s="306"/>
      <c r="G22" s="307"/>
      <c r="H22" s="308"/>
      <c r="I22" s="307"/>
      <c r="J22" s="309"/>
      <c r="K22" s="307"/>
      <c r="L22" s="308"/>
      <c r="M22" s="307"/>
      <c r="N22" s="309"/>
      <c r="O22" s="307"/>
      <c r="P22" s="308"/>
      <c r="Q22" s="307"/>
      <c r="R22" s="309"/>
      <c r="S22" s="307"/>
      <c r="T22" s="306"/>
      <c r="U22" s="307"/>
      <c r="V22" s="308"/>
      <c r="W22" s="307"/>
      <c r="X22" s="309"/>
      <c r="Y22" s="307"/>
      <c r="Z22" s="308"/>
      <c r="AA22" s="307"/>
      <c r="AB22" s="309"/>
      <c r="AC22" s="307"/>
      <c r="AD22" s="308"/>
      <c r="AE22" s="307"/>
      <c r="AF22" s="309"/>
      <c r="AG22" s="307"/>
      <c r="AH22" s="306">
        <v>1010</v>
      </c>
      <c r="AI22" s="307"/>
      <c r="AJ22" s="308">
        <f t="shared" si="25"/>
        <v>1094</v>
      </c>
      <c r="AK22" s="307"/>
      <c r="AL22" s="309">
        <v>2104</v>
      </c>
      <c r="AM22" s="307"/>
      <c r="AN22" s="308">
        <f t="shared" si="26"/>
        <v>941</v>
      </c>
      <c r="AO22" s="307"/>
      <c r="AP22" s="309">
        <v>3045</v>
      </c>
      <c r="AQ22" s="307"/>
      <c r="AR22" s="308">
        <f t="shared" si="27"/>
        <v>786</v>
      </c>
      <c r="AS22" s="310"/>
      <c r="AT22" s="309">
        <v>3831</v>
      </c>
      <c r="AU22" s="153"/>
      <c r="AV22" s="306">
        <v>483</v>
      </c>
      <c r="AW22" s="153"/>
      <c r="AX22" s="308">
        <f t="shared" si="28"/>
        <v>481</v>
      </c>
      <c r="AY22" s="307"/>
      <c r="AZ22" s="309">
        <v>964</v>
      </c>
      <c r="BA22" s="153"/>
      <c r="BB22" s="308">
        <f t="shared" si="29"/>
        <v>829</v>
      </c>
      <c r="BC22" s="307"/>
      <c r="BD22" s="309">
        <v>1793</v>
      </c>
      <c r="BE22" s="153"/>
      <c r="BF22" s="308">
        <f t="shared" si="30"/>
        <v>543</v>
      </c>
      <c r="BG22" s="307"/>
      <c r="BH22" s="309">
        <v>2336</v>
      </c>
      <c r="BI22" s="153"/>
      <c r="BJ22" s="306">
        <v>563</v>
      </c>
      <c r="BK22" s="153"/>
      <c r="BL22" s="308">
        <f t="shared" si="31"/>
        <v>597</v>
      </c>
      <c r="BM22" s="307"/>
      <c r="BN22" s="309">
        <v>1160</v>
      </c>
      <c r="BO22" s="153"/>
      <c r="BP22" s="308">
        <f t="shared" si="32"/>
        <v>515</v>
      </c>
      <c r="BQ22" s="307"/>
      <c r="BR22" s="309">
        <v>1675</v>
      </c>
      <c r="BS22" s="153"/>
      <c r="BT22" s="308">
        <f t="shared" si="33"/>
        <v>537</v>
      </c>
      <c r="BU22" s="307"/>
      <c r="BV22" s="309">
        <v>2212</v>
      </c>
      <c r="BW22" s="153"/>
      <c r="BX22" s="306">
        <v>521</v>
      </c>
      <c r="BY22" s="153"/>
      <c r="BZ22" s="308">
        <v>466</v>
      </c>
      <c r="CA22" s="307"/>
      <c r="CB22" s="309">
        <v>986</v>
      </c>
      <c r="CC22" s="153"/>
      <c r="CD22" s="308">
        <v>645</v>
      </c>
      <c r="CE22" s="307"/>
      <c r="CF22" s="309">
        <v>1628</v>
      </c>
      <c r="CG22" s="153"/>
      <c r="CH22" s="308">
        <v>598</v>
      </c>
      <c r="CI22" s="307"/>
      <c r="CJ22" s="309">
        <v>2232</v>
      </c>
      <c r="CK22" s="153"/>
      <c r="CL22" s="306">
        <v>550</v>
      </c>
    </row>
    <row r="23" spans="2:90">
      <c r="B23" s="161"/>
      <c r="C23" s="299"/>
      <c r="D23" s="299" t="s">
        <v>98</v>
      </c>
      <c r="E23" s="162"/>
      <c r="F23" s="306">
        <v>50693</v>
      </c>
      <c r="G23" s="307"/>
      <c r="H23" s="308">
        <f t="shared" si="19"/>
        <v>55736</v>
      </c>
      <c r="I23" s="307"/>
      <c r="J23" s="309">
        <v>106429</v>
      </c>
      <c r="K23" s="307"/>
      <c r="L23" s="308">
        <f t="shared" si="20"/>
        <v>54533</v>
      </c>
      <c r="M23" s="307"/>
      <c r="N23" s="309">
        <v>160962</v>
      </c>
      <c r="O23" s="307"/>
      <c r="P23" s="308">
        <f t="shared" si="21"/>
        <v>60152</v>
      </c>
      <c r="Q23" s="307"/>
      <c r="R23" s="309">
        <v>221114</v>
      </c>
      <c r="S23" s="307"/>
      <c r="T23" s="306">
        <v>57343</v>
      </c>
      <c r="U23" s="307"/>
      <c r="V23" s="308">
        <f t="shared" si="22"/>
        <v>59572</v>
      </c>
      <c r="W23" s="307"/>
      <c r="X23" s="309">
        <v>116915</v>
      </c>
      <c r="Y23" s="307"/>
      <c r="Z23" s="308">
        <f t="shared" si="23"/>
        <v>57619</v>
      </c>
      <c r="AA23" s="307"/>
      <c r="AB23" s="309">
        <v>174534</v>
      </c>
      <c r="AC23" s="307"/>
      <c r="AD23" s="308">
        <f t="shared" si="24"/>
        <v>61182</v>
      </c>
      <c r="AE23" s="307"/>
      <c r="AF23" s="309">
        <v>235716</v>
      </c>
      <c r="AG23" s="307"/>
      <c r="AH23" s="306">
        <v>57380</v>
      </c>
      <c r="AI23" s="307"/>
      <c r="AJ23" s="308">
        <f t="shared" si="25"/>
        <v>56692</v>
      </c>
      <c r="AK23" s="307"/>
      <c r="AL23" s="309">
        <v>114072</v>
      </c>
      <c r="AM23" s="307"/>
      <c r="AN23" s="308">
        <f t="shared" si="26"/>
        <v>53254</v>
      </c>
      <c r="AO23" s="307"/>
      <c r="AP23" s="309">
        <v>167326</v>
      </c>
      <c r="AQ23" s="307"/>
      <c r="AR23" s="308">
        <f t="shared" si="27"/>
        <v>52771</v>
      </c>
      <c r="AS23" s="310"/>
      <c r="AT23" s="309">
        <v>220097</v>
      </c>
      <c r="AU23" s="153"/>
      <c r="AV23" s="306">
        <v>46520</v>
      </c>
      <c r="AW23" s="153"/>
      <c r="AX23" s="308">
        <f t="shared" si="28"/>
        <v>47708</v>
      </c>
      <c r="AY23" s="307"/>
      <c r="AZ23" s="309">
        <v>94228</v>
      </c>
      <c r="BA23" s="153"/>
      <c r="BB23" s="308">
        <f t="shared" si="29"/>
        <v>46627</v>
      </c>
      <c r="BC23" s="307"/>
      <c r="BD23" s="309">
        <v>140855</v>
      </c>
      <c r="BE23" s="153"/>
      <c r="BF23" s="308">
        <f t="shared" si="30"/>
        <v>49101</v>
      </c>
      <c r="BG23" s="307"/>
      <c r="BH23" s="309">
        <v>189956</v>
      </c>
      <c r="BI23" s="153"/>
      <c r="BJ23" s="306">
        <v>45669</v>
      </c>
      <c r="BK23" s="153"/>
      <c r="BL23" s="308">
        <f t="shared" si="31"/>
        <v>49200</v>
      </c>
      <c r="BM23" s="307"/>
      <c r="BN23" s="309">
        <v>94869</v>
      </c>
      <c r="BO23" s="153"/>
      <c r="BP23" s="308">
        <f t="shared" si="32"/>
        <v>50062</v>
      </c>
      <c r="BQ23" s="307"/>
      <c r="BR23" s="309">
        <v>144931</v>
      </c>
      <c r="BS23" s="153"/>
      <c r="BT23" s="308">
        <f t="shared" si="33"/>
        <v>48919</v>
      </c>
      <c r="BU23" s="307"/>
      <c r="BV23" s="309">
        <v>193850</v>
      </c>
      <c r="BW23" s="153"/>
      <c r="BX23" s="306">
        <v>48311</v>
      </c>
      <c r="BY23" s="153"/>
      <c r="BZ23" s="308">
        <v>49257</v>
      </c>
      <c r="CA23" s="307"/>
      <c r="CB23" s="309">
        <v>97567</v>
      </c>
      <c r="CC23" s="153"/>
      <c r="CD23" s="308">
        <v>50232</v>
      </c>
      <c r="CE23" s="307"/>
      <c r="CF23" s="309">
        <v>147795</v>
      </c>
      <c r="CG23" s="153"/>
      <c r="CH23" s="308">
        <v>49031</v>
      </c>
      <c r="CI23" s="307"/>
      <c r="CJ23" s="309">
        <v>196828</v>
      </c>
      <c r="CK23" s="153"/>
      <c r="CL23" s="306">
        <v>47516</v>
      </c>
    </row>
    <row r="24" spans="2:90">
      <c r="B24" s="161"/>
      <c r="C24" s="299"/>
      <c r="D24" s="299" t="s">
        <v>31</v>
      </c>
      <c r="E24" s="162"/>
      <c r="F24" s="306">
        <v>42690</v>
      </c>
      <c r="G24" s="307"/>
      <c r="H24" s="308">
        <f t="shared" si="19"/>
        <v>41555</v>
      </c>
      <c r="I24" s="307"/>
      <c r="J24" s="309">
        <v>84245</v>
      </c>
      <c r="K24" s="307"/>
      <c r="L24" s="308">
        <f t="shared" si="20"/>
        <v>41479</v>
      </c>
      <c r="M24" s="307"/>
      <c r="N24" s="309">
        <v>125724</v>
      </c>
      <c r="O24" s="307"/>
      <c r="P24" s="308">
        <f t="shared" si="21"/>
        <v>41939</v>
      </c>
      <c r="Q24" s="307"/>
      <c r="R24" s="309">
        <v>167663</v>
      </c>
      <c r="S24" s="307"/>
      <c r="T24" s="306">
        <v>43267</v>
      </c>
      <c r="U24" s="307"/>
      <c r="V24" s="308">
        <f t="shared" si="22"/>
        <v>43300</v>
      </c>
      <c r="W24" s="307"/>
      <c r="X24" s="309">
        <v>86567</v>
      </c>
      <c r="Y24" s="307"/>
      <c r="Z24" s="308">
        <f t="shared" si="23"/>
        <v>42800</v>
      </c>
      <c r="AA24" s="307"/>
      <c r="AB24" s="309">
        <v>129367</v>
      </c>
      <c r="AC24" s="307"/>
      <c r="AD24" s="308">
        <f t="shared" si="24"/>
        <v>43159</v>
      </c>
      <c r="AE24" s="307"/>
      <c r="AF24" s="309">
        <v>172526</v>
      </c>
      <c r="AG24" s="307"/>
      <c r="AH24" s="306">
        <v>44023</v>
      </c>
      <c r="AI24" s="307"/>
      <c r="AJ24" s="308">
        <f t="shared" si="25"/>
        <v>43193</v>
      </c>
      <c r="AK24" s="307"/>
      <c r="AL24" s="309">
        <v>87216</v>
      </c>
      <c r="AM24" s="307"/>
      <c r="AN24" s="308">
        <f t="shared" si="26"/>
        <v>42136</v>
      </c>
      <c r="AO24" s="307"/>
      <c r="AP24" s="309">
        <v>129352</v>
      </c>
      <c r="AQ24" s="307"/>
      <c r="AR24" s="308">
        <f t="shared" si="27"/>
        <v>41516</v>
      </c>
      <c r="AS24" s="310"/>
      <c r="AT24" s="309">
        <v>170868</v>
      </c>
      <c r="AU24" s="153"/>
      <c r="AV24" s="306">
        <v>42736</v>
      </c>
      <c r="AW24" s="153"/>
      <c r="AX24" s="308">
        <f t="shared" si="28"/>
        <v>41827</v>
      </c>
      <c r="AY24" s="307"/>
      <c r="AZ24" s="309">
        <v>84563</v>
      </c>
      <c r="BA24" s="153"/>
      <c r="BB24" s="308">
        <f t="shared" si="29"/>
        <v>41358</v>
      </c>
      <c r="BC24" s="307"/>
      <c r="BD24" s="309">
        <v>125921</v>
      </c>
      <c r="BE24" s="153"/>
      <c r="BF24" s="308">
        <f t="shared" si="30"/>
        <v>43123</v>
      </c>
      <c r="BG24" s="307"/>
      <c r="BH24" s="309">
        <v>169044</v>
      </c>
      <c r="BI24" s="153"/>
      <c r="BJ24" s="306">
        <v>42009</v>
      </c>
      <c r="BK24" s="153"/>
      <c r="BL24" s="308">
        <f t="shared" si="31"/>
        <v>41203</v>
      </c>
      <c r="BM24" s="307"/>
      <c r="BN24" s="309">
        <v>83212</v>
      </c>
      <c r="BO24" s="153"/>
      <c r="BP24" s="308">
        <f t="shared" si="32"/>
        <v>41228</v>
      </c>
      <c r="BQ24" s="307"/>
      <c r="BR24" s="309">
        <v>124440</v>
      </c>
      <c r="BS24" s="153"/>
      <c r="BT24" s="308">
        <f t="shared" si="33"/>
        <v>41401</v>
      </c>
      <c r="BU24" s="307"/>
      <c r="BV24" s="309">
        <v>165841</v>
      </c>
      <c r="BW24" s="153"/>
      <c r="BX24" s="306">
        <v>41561</v>
      </c>
      <c r="BY24" s="153"/>
      <c r="BZ24" s="308">
        <v>36926</v>
      </c>
      <c r="CA24" s="307"/>
      <c r="CB24" s="309">
        <v>78487</v>
      </c>
      <c r="CC24" s="153"/>
      <c r="CD24" s="308">
        <v>40631</v>
      </c>
      <c r="CE24" s="307"/>
      <c r="CF24" s="309">
        <v>119120</v>
      </c>
      <c r="CG24" s="153"/>
      <c r="CH24" s="308">
        <v>39908</v>
      </c>
      <c r="CI24" s="307"/>
      <c r="CJ24" s="309">
        <v>159027</v>
      </c>
      <c r="CK24" s="153"/>
      <c r="CL24" s="306">
        <v>39001</v>
      </c>
    </row>
    <row r="25" spans="2:90">
      <c r="B25" s="161"/>
      <c r="C25" s="296"/>
      <c r="D25" s="296" t="s">
        <v>33</v>
      </c>
      <c r="E25" s="162"/>
      <c r="F25" s="306">
        <v>72</v>
      </c>
      <c r="G25" s="307"/>
      <c r="H25" s="308">
        <f t="shared" si="19"/>
        <v>292</v>
      </c>
      <c r="I25" s="307"/>
      <c r="J25" s="309">
        <v>364</v>
      </c>
      <c r="K25" s="307"/>
      <c r="L25" s="308">
        <f t="shared" si="20"/>
        <v>337</v>
      </c>
      <c r="M25" s="307"/>
      <c r="N25" s="309">
        <v>701</v>
      </c>
      <c r="O25" s="307"/>
      <c r="P25" s="308">
        <f t="shared" si="21"/>
        <v>427</v>
      </c>
      <c r="Q25" s="307"/>
      <c r="R25" s="309">
        <v>1128</v>
      </c>
      <c r="S25" s="307"/>
      <c r="T25" s="306">
        <v>119</v>
      </c>
      <c r="U25" s="307"/>
      <c r="V25" s="308">
        <f t="shared" si="22"/>
        <v>208</v>
      </c>
      <c r="W25" s="307"/>
      <c r="X25" s="309">
        <v>327</v>
      </c>
      <c r="Y25" s="307"/>
      <c r="Z25" s="308">
        <f t="shared" si="23"/>
        <v>345</v>
      </c>
      <c r="AA25" s="307"/>
      <c r="AB25" s="309">
        <v>672</v>
      </c>
      <c r="AC25" s="307"/>
      <c r="AD25" s="308">
        <f t="shared" si="24"/>
        <v>387</v>
      </c>
      <c r="AE25" s="307"/>
      <c r="AF25" s="309">
        <v>1059</v>
      </c>
      <c r="AG25" s="307"/>
      <c r="AH25" s="306">
        <v>163</v>
      </c>
      <c r="AI25" s="307"/>
      <c r="AJ25" s="308">
        <f t="shared" si="25"/>
        <v>-765</v>
      </c>
      <c r="AK25" s="307"/>
      <c r="AL25" s="309">
        <v>-602</v>
      </c>
      <c r="AM25" s="307"/>
      <c r="AN25" s="308">
        <f t="shared" si="26"/>
        <v>426</v>
      </c>
      <c r="AO25" s="307"/>
      <c r="AP25" s="309">
        <v>-176</v>
      </c>
      <c r="AQ25" s="307"/>
      <c r="AR25" s="308">
        <f t="shared" si="27"/>
        <v>306</v>
      </c>
      <c r="AS25" s="310"/>
      <c r="AT25" s="309">
        <v>130</v>
      </c>
      <c r="AU25" s="153"/>
      <c r="AV25" s="306">
        <v>245</v>
      </c>
      <c r="AW25" s="153"/>
      <c r="AX25" s="308">
        <f t="shared" si="28"/>
        <v>514</v>
      </c>
      <c r="AY25" s="307"/>
      <c r="AZ25" s="309">
        <v>759</v>
      </c>
      <c r="BA25" s="153"/>
      <c r="BB25" s="308">
        <f t="shared" si="29"/>
        <v>743</v>
      </c>
      <c r="BC25" s="307"/>
      <c r="BD25" s="309">
        <v>1502</v>
      </c>
      <c r="BE25" s="153"/>
      <c r="BF25" s="308">
        <f t="shared" si="30"/>
        <v>589</v>
      </c>
      <c r="BG25" s="307"/>
      <c r="BH25" s="309">
        <v>2091</v>
      </c>
      <c r="BI25" s="153"/>
      <c r="BJ25" s="306">
        <v>518</v>
      </c>
      <c r="BK25" s="153"/>
      <c r="BL25" s="308">
        <f t="shared" si="31"/>
        <v>1010</v>
      </c>
      <c r="BM25" s="307"/>
      <c r="BN25" s="309">
        <v>1528</v>
      </c>
      <c r="BO25" s="153"/>
      <c r="BP25" s="308">
        <f t="shared" si="32"/>
        <v>1845</v>
      </c>
      <c r="BQ25" s="307"/>
      <c r="BR25" s="309">
        <v>3373</v>
      </c>
      <c r="BS25" s="153"/>
      <c r="BT25" s="308">
        <f t="shared" si="33"/>
        <v>1721</v>
      </c>
      <c r="BU25" s="307"/>
      <c r="BV25" s="309">
        <v>5094</v>
      </c>
      <c r="BW25" s="153"/>
      <c r="BX25" s="306">
        <v>410</v>
      </c>
      <c r="BY25" s="153"/>
      <c r="BZ25" s="308">
        <v>576</v>
      </c>
      <c r="CA25" s="307"/>
      <c r="CB25" s="309">
        <v>987</v>
      </c>
      <c r="CC25" s="153"/>
      <c r="CD25" s="308">
        <v>642</v>
      </c>
      <c r="CE25" s="307"/>
      <c r="CF25" s="309">
        <v>1631</v>
      </c>
      <c r="CG25" s="153"/>
      <c r="CH25" s="308">
        <v>282</v>
      </c>
      <c r="CI25" s="307"/>
      <c r="CJ25" s="309">
        <v>1912</v>
      </c>
      <c r="CK25" s="153"/>
      <c r="CL25" s="306">
        <v>284</v>
      </c>
    </row>
    <row r="26" spans="2:90">
      <c r="B26" s="161"/>
      <c r="C26" s="296"/>
      <c r="D26" s="296" t="s">
        <v>34</v>
      </c>
      <c r="E26" s="162"/>
      <c r="F26" s="306">
        <v>0</v>
      </c>
      <c r="G26" s="307"/>
      <c r="H26" s="308">
        <f t="shared" si="19"/>
        <v>0</v>
      </c>
      <c r="I26" s="307"/>
      <c r="J26" s="309">
        <v>0</v>
      </c>
      <c r="K26" s="307"/>
      <c r="L26" s="308">
        <f t="shared" si="20"/>
        <v>0</v>
      </c>
      <c r="M26" s="307"/>
      <c r="N26" s="309">
        <v>0</v>
      </c>
      <c r="O26" s="307"/>
      <c r="P26" s="308">
        <f t="shared" si="21"/>
        <v>0</v>
      </c>
      <c r="Q26" s="307"/>
      <c r="R26" s="309">
        <v>0</v>
      </c>
      <c r="S26" s="307"/>
      <c r="T26" s="306">
        <v>0</v>
      </c>
      <c r="U26" s="307"/>
      <c r="V26" s="308">
        <f t="shared" si="22"/>
        <v>0</v>
      </c>
      <c r="W26" s="307"/>
      <c r="X26" s="309">
        <v>0</v>
      </c>
      <c r="Y26" s="307"/>
      <c r="Z26" s="308">
        <f t="shared" si="23"/>
        <v>0</v>
      </c>
      <c r="AA26" s="307"/>
      <c r="AB26" s="309">
        <v>0</v>
      </c>
      <c r="AC26" s="307"/>
      <c r="AD26" s="308">
        <f t="shared" si="24"/>
        <v>0</v>
      </c>
      <c r="AE26" s="307"/>
      <c r="AF26" s="309">
        <v>0</v>
      </c>
      <c r="AG26" s="307"/>
      <c r="AH26" s="306">
        <v>0</v>
      </c>
      <c r="AI26" s="307"/>
      <c r="AJ26" s="308">
        <f t="shared" si="25"/>
        <v>0</v>
      </c>
      <c r="AK26" s="307"/>
      <c r="AL26" s="309">
        <v>0</v>
      </c>
      <c r="AM26" s="307"/>
      <c r="AN26" s="308">
        <f t="shared" si="26"/>
        <v>0</v>
      </c>
      <c r="AO26" s="307"/>
      <c r="AP26" s="309">
        <v>0</v>
      </c>
      <c r="AQ26" s="307"/>
      <c r="AR26" s="308">
        <f t="shared" si="27"/>
        <v>0</v>
      </c>
      <c r="AS26" s="310"/>
      <c r="AT26" s="309">
        <v>0</v>
      </c>
      <c r="AU26" s="153"/>
      <c r="AV26" s="306">
        <v>0</v>
      </c>
      <c r="AW26" s="153"/>
      <c r="AX26" s="308">
        <f t="shared" si="28"/>
        <v>0</v>
      </c>
      <c r="AY26" s="307"/>
      <c r="AZ26" s="309">
        <v>0</v>
      </c>
      <c r="BA26" s="153"/>
      <c r="BB26" s="308">
        <f t="shared" si="29"/>
        <v>-2201</v>
      </c>
      <c r="BC26" s="307"/>
      <c r="BD26" s="309">
        <v>-2201</v>
      </c>
      <c r="BE26" s="153"/>
      <c r="BF26" s="308">
        <f t="shared" si="30"/>
        <v>-156</v>
      </c>
      <c r="BG26" s="307"/>
      <c r="BH26" s="309">
        <v>-2357</v>
      </c>
      <c r="BI26" s="153"/>
      <c r="BJ26" s="306">
        <v>0</v>
      </c>
      <c r="BK26" s="153"/>
      <c r="BL26" s="308">
        <f t="shared" si="31"/>
        <v>-3054</v>
      </c>
      <c r="BM26" s="307"/>
      <c r="BN26" s="309">
        <v>-3054</v>
      </c>
      <c r="BO26" s="153"/>
      <c r="BP26" s="308">
        <f t="shared" si="32"/>
        <v>-105</v>
      </c>
      <c r="BQ26" s="307"/>
      <c r="BR26" s="309">
        <v>-3159</v>
      </c>
      <c r="BS26" s="153"/>
      <c r="BT26" s="308">
        <f t="shared" si="33"/>
        <v>-6371</v>
      </c>
      <c r="BU26" s="307"/>
      <c r="BV26" s="309">
        <v>-9530</v>
      </c>
      <c r="BW26" s="153"/>
      <c r="BX26" s="306">
        <v>0</v>
      </c>
      <c r="BY26" s="153"/>
      <c r="BZ26" s="308">
        <v>1</v>
      </c>
      <c r="CA26" s="307"/>
      <c r="CB26" s="309">
        <v>1</v>
      </c>
      <c r="CC26" s="153"/>
      <c r="CD26" s="308">
        <v>0</v>
      </c>
      <c r="CE26" s="307"/>
      <c r="CF26" s="309">
        <v>1</v>
      </c>
      <c r="CG26" s="153"/>
      <c r="CH26" s="308">
        <v>0</v>
      </c>
      <c r="CI26" s="307"/>
      <c r="CJ26" s="309">
        <v>1</v>
      </c>
      <c r="CK26" s="153"/>
      <c r="CL26" s="306">
        <v>0</v>
      </c>
    </row>
    <row r="27" spans="2:90">
      <c r="B27" s="161"/>
      <c r="C27" s="296"/>
      <c r="D27" s="296" t="s">
        <v>35</v>
      </c>
      <c r="E27" s="162"/>
      <c r="F27" s="306"/>
      <c r="G27" s="307"/>
      <c r="H27" s="308"/>
      <c r="I27" s="307"/>
      <c r="J27" s="309"/>
      <c r="K27" s="307"/>
      <c r="L27" s="308"/>
      <c r="M27" s="307"/>
      <c r="N27" s="309"/>
      <c r="O27" s="307"/>
      <c r="P27" s="308"/>
      <c r="Q27" s="307"/>
      <c r="R27" s="309"/>
      <c r="S27" s="307"/>
      <c r="T27" s="306"/>
      <c r="U27" s="307"/>
      <c r="V27" s="308"/>
      <c r="W27" s="307"/>
      <c r="X27" s="309"/>
      <c r="Y27" s="307"/>
      <c r="Z27" s="308"/>
      <c r="AA27" s="307"/>
      <c r="AB27" s="309"/>
      <c r="AC27" s="307"/>
      <c r="AD27" s="308"/>
      <c r="AE27" s="307"/>
      <c r="AF27" s="309"/>
      <c r="AG27" s="307"/>
      <c r="AH27" s="306"/>
      <c r="AI27" s="307"/>
      <c r="AJ27" s="308"/>
      <c r="AK27" s="307"/>
      <c r="AL27" s="309"/>
      <c r="AM27" s="307"/>
      <c r="AN27" s="308"/>
      <c r="AO27" s="307"/>
      <c r="AP27" s="309"/>
      <c r="AQ27" s="307"/>
      <c r="AR27" s="308"/>
      <c r="AS27" s="310"/>
      <c r="AT27" s="309"/>
      <c r="AU27" s="153"/>
      <c r="AV27" s="306"/>
      <c r="AW27" s="153"/>
      <c r="AX27" s="308"/>
      <c r="AY27" s="307"/>
      <c r="AZ27" s="313"/>
      <c r="BA27" s="153"/>
      <c r="BB27" s="308"/>
      <c r="BC27" s="307"/>
      <c r="BD27" s="313"/>
      <c r="BE27" s="153"/>
      <c r="BF27" s="308"/>
      <c r="BG27" s="307"/>
      <c r="BH27" s="313"/>
      <c r="BI27" s="153"/>
      <c r="BJ27" s="306"/>
      <c r="BK27" s="153"/>
      <c r="BL27" s="308"/>
      <c r="BM27" s="307"/>
      <c r="BN27" s="313"/>
      <c r="BO27" s="153"/>
      <c r="BP27" s="308"/>
      <c r="BQ27" s="307"/>
      <c r="BR27" s="313"/>
      <c r="BS27" s="153"/>
      <c r="BT27" s="308"/>
      <c r="BU27" s="307"/>
      <c r="BV27" s="313"/>
      <c r="BW27" s="153"/>
      <c r="BX27" s="306"/>
      <c r="BY27" s="153"/>
      <c r="BZ27" s="308"/>
      <c r="CA27" s="307"/>
      <c r="CB27" s="313"/>
      <c r="CC27" s="153"/>
      <c r="CD27" s="308"/>
      <c r="CE27" s="307"/>
      <c r="CF27" s="313"/>
      <c r="CG27" s="153"/>
      <c r="CH27" s="308">
        <v>-553</v>
      </c>
      <c r="CI27" s="307"/>
      <c r="CJ27" s="313">
        <v>-553</v>
      </c>
      <c r="CK27" s="153"/>
      <c r="CL27" s="306"/>
    </row>
    <row r="28" spans="2:90">
      <c r="B28" s="161"/>
      <c r="C28" s="162"/>
      <c r="D28" s="156" t="s">
        <v>99</v>
      </c>
      <c r="E28" s="162"/>
      <c r="F28" s="314">
        <f>SUM(F21:F27)</f>
        <v>159538</v>
      </c>
      <c r="G28" s="307"/>
      <c r="H28" s="315">
        <f>SUM(H21:H27)</f>
        <v>165979</v>
      </c>
      <c r="I28" s="307"/>
      <c r="J28" s="316">
        <f>SUM(J21:J27)</f>
        <v>325517</v>
      </c>
      <c r="K28" s="307"/>
      <c r="L28" s="315">
        <f>SUM(L21:L27)</f>
        <v>167691</v>
      </c>
      <c r="M28" s="307"/>
      <c r="N28" s="316">
        <f>SUM(N21:N27)</f>
        <v>493208</v>
      </c>
      <c r="O28" s="307"/>
      <c r="P28" s="315">
        <f>SUM(P21:P27)</f>
        <v>171398</v>
      </c>
      <c r="Q28" s="307"/>
      <c r="R28" s="316">
        <f>SUM(R21:R27)</f>
        <v>664606</v>
      </c>
      <c r="S28" s="307"/>
      <c r="T28" s="314">
        <f>SUM(T21:T27)</f>
        <v>170321</v>
      </c>
      <c r="U28" s="307"/>
      <c r="V28" s="315">
        <f>SUM(V21:V27)</f>
        <v>170836</v>
      </c>
      <c r="W28" s="307"/>
      <c r="X28" s="316">
        <f>SUM(X21:X27)</f>
        <v>341157</v>
      </c>
      <c r="Y28" s="307"/>
      <c r="Z28" s="315">
        <f>SUM(Z21:Z27)</f>
        <v>168504</v>
      </c>
      <c r="AA28" s="307"/>
      <c r="AB28" s="316">
        <f>SUM(AB21:AB27)</f>
        <v>509661</v>
      </c>
      <c r="AC28" s="307"/>
      <c r="AD28" s="315">
        <f>SUM(AD21:AD27)</f>
        <v>173705</v>
      </c>
      <c r="AE28" s="307"/>
      <c r="AF28" s="316">
        <f>SUM(AF21:AF27)</f>
        <v>683366</v>
      </c>
      <c r="AG28" s="307"/>
      <c r="AH28" s="314">
        <f>SUM(AH21:AH27)</f>
        <v>169015</v>
      </c>
      <c r="AI28" s="307"/>
      <c r="AJ28" s="315">
        <f>SUM(AJ21:AJ27)</f>
        <v>165943</v>
      </c>
      <c r="AK28" s="307"/>
      <c r="AL28" s="316">
        <f>SUM(AL21:AL27)</f>
        <v>334958</v>
      </c>
      <c r="AM28" s="307"/>
      <c r="AN28" s="315">
        <f>SUM(AN21:AN27)</f>
        <v>164065</v>
      </c>
      <c r="AO28" s="307"/>
      <c r="AP28" s="316">
        <f>SUM(AP21:AP27)</f>
        <v>499023</v>
      </c>
      <c r="AQ28" s="307"/>
      <c r="AR28" s="315">
        <f>SUM(AR21:AR27)</f>
        <v>162538</v>
      </c>
      <c r="AS28" s="307"/>
      <c r="AT28" s="316">
        <f>SUM(AT21:AT27)</f>
        <v>661561</v>
      </c>
      <c r="AU28" s="307"/>
      <c r="AV28" s="314">
        <f>SUM(AV21:AV27)</f>
        <v>154384</v>
      </c>
      <c r="AW28" s="153"/>
      <c r="AX28" s="315">
        <f>SUM(AX21:AX27)</f>
        <v>154835</v>
      </c>
      <c r="AY28" s="307"/>
      <c r="AZ28" s="316">
        <f>SUM(AZ21:AZ27)</f>
        <v>309219</v>
      </c>
      <c r="BA28" s="153"/>
      <c r="BB28" s="315">
        <f>SUM(BB21:BB27)</f>
        <v>151428</v>
      </c>
      <c r="BC28" s="307"/>
      <c r="BD28" s="316">
        <f>SUM(BD21:BD27)</f>
        <v>460647</v>
      </c>
      <c r="BE28" s="153"/>
      <c r="BF28" s="315">
        <f>SUM(BF21:BF27)</f>
        <v>157301</v>
      </c>
      <c r="BG28" s="307"/>
      <c r="BH28" s="316">
        <f>SUM(BH21:BH27)</f>
        <v>617948</v>
      </c>
      <c r="BI28" s="307"/>
      <c r="BJ28" s="314">
        <f>SUM(BJ21:BJ27)</f>
        <v>151186</v>
      </c>
      <c r="BK28" s="153"/>
      <c r="BL28" s="315">
        <f>SUM(BL21:BL27)</f>
        <v>151560</v>
      </c>
      <c r="BM28" s="307"/>
      <c r="BN28" s="316">
        <f>SUM(BN21:BN27)</f>
        <v>302746</v>
      </c>
      <c r="BO28" s="153"/>
      <c r="BP28" s="315">
        <f>SUM(BP21:BP27)</f>
        <v>157241</v>
      </c>
      <c r="BQ28" s="307"/>
      <c r="BR28" s="316">
        <f>SUM(BR21:BR27)</f>
        <v>459987</v>
      </c>
      <c r="BS28" s="153"/>
      <c r="BT28" s="315">
        <f>SUM(BT21:BT27)</f>
        <v>152359</v>
      </c>
      <c r="BU28" s="307"/>
      <c r="BV28" s="316">
        <f>SUM(BV21:BV27)</f>
        <v>612346</v>
      </c>
      <c r="BW28" s="307"/>
      <c r="BX28" s="314">
        <f>SUM(BX21:BX27)</f>
        <v>152866</v>
      </c>
      <c r="BY28" s="153"/>
      <c r="BZ28" s="315">
        <f>SUM(BZ21:BZ27)</f>
        <v>150757</v>
      </c>
      <c r="CA28" s="307"/>
      <c r="CB28" s="316">
        <f>SUM(CB21:CB27)</f>
        <v>303622</v>
      </c>
      <c r="CC28" s="153"/>
      <c r="CD28" s="315">
        <f>SUM(CD21:CD27)</f>
        <v>158685</v>
      </c>
      <c r="CE28" s="307"/>
      <c r="CF28" s="316">
        <f>SUM(CF21:CF27)</f>
        <v>462306</v>
      </c>
      <c r="CG28" s="153"/>
      <c r="CH28" s="315">
        <f>SUM(CH21:CH27)</f>
        <v>155629</v>
      </c>
      <c r="CI28" s="307"/>
      <c r="CJ28" s="316">
        <f>SUM(CJ21:CJ27)</f>
        <v>617938</v>
      </c>
      <c r="CK28" s="307"/>
      <c r="CL28" s="314">
        <f>SUM(CL21:CL27)</f>
        <v>150461</v>
      </c>
    </row>
    <row r="29" spans="2:90">
      <c r="B29" s="161"/>
      <c r="C29" s="162"/>
      <c r="D29" s="162"/>
      <c r="E29" s="162"/>
      <c r="F29" s="317"/>
      <c r="G29" s="310"/>
      <c r="H29" s="318"/>
      <c r="I29" s="310"/>
      <c r="J29" s="319"/>
      <c r="K29" s="310"/>
      <c r="L29" s="318"/>
      <c r="M29" s="310"/>
      <c r="N29" s="319"/>
      <c r="O29" s="310"/>
      <c r="P29" s="318"/>
      <c r="Q29" s="310"/>
      <c r="R29" s="320"/>
      <c r="S29" s="310"/>
      <c r="T29" s="317"/>
      <c r="U29" s="153"/>
      <c r="V29" s="318"/>
      <c r="W29" s="310"/>
      <c r="X29" s="319"/>
      <c r="Y29" s="310"/>
      <c r="Z29" s="318"/>
      <c r="AA29" s="310"/>
      <c r="AB29" s="319"/>
      <c r="AC29" s="153"/>
      <c r="AD29" s="318"/>
      <c r="AE29" s="310"/>
      <c r="AF29" s="320"/>
      <c r="AG29" s="153"/>
      <c r="AH29" s="317"/>
      <c r="AI29" s="153"/>
      <c r="AJ29" s="318"/>
      <c r="AK29" s="310"/>
      <c r="AL29" s="319"/>
      <c r="AM29" s="310"/>
      <c r="AN29" s="318"/>
      <c r="AO29" s="310"/>
      <c r="AP29" s="319"/>
      <c r="AQ29" s="310"/>
      <c r="AR29" s="318"/>
      <c r="AS29" s="310"/>
      <c r="AT29" s="319"/>
      <c r="AU29" s="153"/>
      <c r="AV29" s="317"/>
      <c r="AW29" s="153"/>
      <c r="AX29" s="318"/>
      <c r="AY29" s="310"/>
      <c r="AZ29" s="319"/>
      <c r="BA29" s="153"/>
      <c r="BB29" s="318"/>
      <c r="BC29" s="310"/>
      <c r="BD29" s="319"/>
      <c r="BE29" s="153"/>
      <c r="BF29" s="318"/>
      <c r="BG29" s="310"/>
      <c r="BH29" s="319"/>
      <c r="BI29" s="153"/>
      <c r="BJ29" s="317"/>
      <c r="BK29" s="153"/>
      <c r="BL29" s="318"/>
      <c r="BM29" s="310"/>
      <c r="BN29" s="319"/>
      <c r="BO29" s="153"/>
      <c r="BP29" s="318"/>
      <c r="BQ29" s="310"/>
      <c r="BR29" s="319"/>
      <c r="BS29" s="153"/>
      <c r="BT29" s="318"/>
      <c r="BU29" s="310"/>
      <c r="BV29" s="319"/>
      <c r="BW29" s="153"/>
      <c r="BX29" s="317"/>
      <c r="BY29" s="153"/>
      <c r="BZ29" s="318"/>
      <c r="CA29" s="310"/>
      <c r="CB29" s="319"/>
      <c r="CC29" s="153"/>
      <c r="CD29" s="318"/>
      <c r="CE29" s="310"/>
      <c r="CF29" s="319"/>
      <c r="CG29" s="153"/>
      <c r="CH29" s="318"/>
      <c r="CI29" s="310"/>
      <c r="CJ29" s="319"/>
      <c r="CK29" s="153"/>
      <c r="CL29" s="317"/>
    </row>
    <row r="30" spans="2:90">
      <c r="B30" s="161"/>
      <c r="C30" s="209" t="s">
        <v>100</v>
      </c>
      <c r="D30" s="162"/>
      <c r="E30" s="162"/>
      <c r="F30" s="306">
        <f>F18-F28</f>
        <v>33136</v>
      </c>
      <c r="G30" s="307"/>
      <c r="H30" s="308">
        <f>H18-H28</f>
        <v>26292</v>
      </c>
      <c r="I30" s="307"/>
      <c r="J30" s="309">
        <f>J18-J28</f>
        <v>59428</v>
      </c>
      <c r="K30" s="307"/>
      <c r="L30" s="308">
        <f>L18-L28</f>
        <v>26060</v>
      </c>
      <c r="M30" s="307"/>
      <c r="N30" s="309">
        <f>N18-N28</f>
        <v>85488</v>
      </c>
      <c r="O30" s="307"/>
      <c r="P30" s="308">
        <f>P18-P28</f>
        <v>18114</v>
      </c>
      <c r="Q30" s="307"/>
      <c r="R30" s="309">
        <f>R18-R28</f>
        <v>103602</v>
      </c>
      <c r="S30" s="307"/>
      <c r="T30" s="306">
        <f>T18-T28</f>
        <v>16217</v>
      </c>
      <c r="U30" s="307"/>
      <c r="V30" s="308">
        <f>V18-V28</f>
        <v>14877</v>
      </c>
      <c r="W30" s="307"/>
      <c r="X30" s="309">
        <f>X18-X28</f>
        <v>31094</v>
      </c>
      <c r="Y30" s="307"/>
      <c r="Z30" s="308">
        <f>Z18-Z28</f>
        <v>15562</v>
      </c>
      <c r="AA30" s="307"/>
      <c r="AB30" s="309">
        <f>AB18-AB28</f>
        <v>46656</v>
      </c>
      <c r="AC30" s="307"/>
      <c r="AD30" s="308">
        <f>AD18-AD28</f>
        <v>11726</v>
      </c>
      <c r="AE30" s="307"/>
      <c r="AF30" s="309">
        <f>AF18-AF28</f>
        <v>58382</v>
      </c>
      <c r="AG30" s="307"/>
      <c r="AH30" s="306">
        <f>AH18-AH28</f>
        <v>12560</v>
      </c>
      <c r="AI30" s="307"/>
      <c r="AJ30" s="308">
        <f>AJ18-AJ28</f>
        <v>16250</v>
      </c>
      <c r="AK30" s="307"/>
      <c r="AL30" s="309">
        <f>AL18-AL28</f>
        <v>28810</v>
      </c>
      <c r="AM30" s="307"/>
      <c r="AN30" s="308">
        <f>AN18-AN28</f>
        <v>17735</v>
      </c>
      <c r="AO30" s="307"/>
      <c r="AP30" s="309">
        <f>AP18-AP28</f>
        <v>46545</v>
      </c>
      <c r="AQ30" s="307"/>
      <c r="AR30" s="308">
        <f>AR18-AR28</f>
        <v>18461</v>
      </c>
      <c r="AS30" s="310"/>
      <c r="AT30" s="309">
        <f>AT18-AT28</f>
        <v>65006</v>
      </c>
      <c r="AU30" s="307"/>
      <c r="AV30" s="306">
        <f>AV18-AV28</f>
        <v>23102</v>
      </c>
      <c r="AW30" s="307"/>
      <c r="AX30" s="308">
        <f>AX18-AX28</f>
        <v>25893</v>
      </c>
      <c r="AY30" s="307"/>
      <c r="AZ30" s="309">
        <f>AZ18-AZ28</f>
        <v>48995</v>
      </c>
      <c r="BA30" s="307"/>
      <c r="BB30" s="308">
        <f>BB18-BB28</f>
        <v>26647</v>
      </c>
      <c r="BC30" s="307"/>
      <c r="BD30" s="309">
        <f>BD18-BD28</f>
        <v>75642</v>
      </c>
      <c r="BE30" s="307"/>
      <c r="BF30" s="308">
        <f>BF18-BF28</f>
        <v>22832</v>
      </c>
      <c r="BG30" s="307"/>
      <c r="BH30" s="309">
        <f>BH18-BH28</f>
        <v>98474</v>
      </c>
      <c r="BI30" s="307"/>
      <c r="BJ30" s="306">
        <f>BJ18-BJ28</f>
        <v>24949</v>
      </c>
      <c r="BK30" s="307"/>
      <c r="BL30" s="308">
        <f>BL18-BL28</f>
        <v>24410</v>
      </c>
      <c r="BM30" s="307"/>
      <c r="BN30" s="309">
        <f>BN18-BN28</f>
        <v>49359</v>
      </c>
      <c r="BO30" s="307"/>
      <c r="BP30" s="308">
        <f>BP18-BP28</f>
        <v>17815</v>
      </c>
      <c r="BQ30" s="307"/>
      <c r="BR30" s="309">
        <f>BR18-BR28</f>
        <v>67174</v>
      </c>
      <c r="BS30" s="307"/>
      <c r="BT30" s="308">
        <f>BT18-BT28</f>
        <v>21383</v>
      </c>
      <c r="BU30" s="307"/>
      <c r="BV30" s="309">
        <f>BV18-BV28</f>
        <v>88557</v>
      </c>
      <c r="BW30" s="307"/>
      <c r="BX30" s="306">
        <f>BX18-BX28</f>
        <v>20312</v>
      </c>
      <c r="BY30" s="307"/>
      <c r="BZ30" s="308">
        <f>BZ18-BZ28</f>
        <v>24551</v>
      </c>
      <c r="CA30" s="307"/>
      <c r="CB30" s="309">
        <f>CB18-CB28</f>
        <v>44864</v>
      </c>
      <c r="CC30" s="307"/>
      <c r="CD30" s="308">
        <f>CD18-CD28</f>
        <v>16110</v>
      </c>
      <c r="CE30" s="307"/>
      <c r="CF30" s="309">
        <f>CF18-CF28</f>
        <v>60973</v>
      </c>
      <c r="CG30" s="307"/>
      <c r="CH30" s="308">
        <f>CH18-CH28</f>
        <v>18747</v>
      </c>
      <c r="CI30" s="307"/>
      <c r="CJ30" s="309">
        <f>CJ18-CJ28</f>
        <v>79720</v>
      </c>
      <c r="CK30" s="307"/>
      <c r="CL30" s="306">
        <f>CL18-CL28</f>
        <v>28740</v>
      </c>
    </row>
    <row r="31" spans="2:90">
      <c r="B31" s="161"/>
      <c r="C31" s="162"/>
      <c r="D31" s="162"/>
      <c r="E31" s="162"/>
      <c r="F31" s="317"/>
      <c r="G31" s="310"/>
      <c r="H31" s="318"/>
      <c r="I31" s="310"/>
      <c r="J31" s="319"/>
      <c r="K31" s="310"/>
      <c r="L31" s="318"/>
      <c r="M31" s="310"/>
      <c r="N31" s="319"/>
      <c r="O31" s="310"/>
      <c r="P31" s="318"/>
      <c r="Q31" s="310"/>
      <c r="R31" s="320"/>
      <c r="S31" s="310"/>
      <c r="T31" s="317"/>
      <c r="U31" s="153"/>
      <c r="V31" s="318"/>
      <c r="W31" s="310"/>
      <c r="X31" s="319"/>
      <c r="Y31" s="310"/>
      <c r="Z31" s="318"/>
      <c r="AA31" s="310"/>
      <c r="AB31" s="319"/>
      <c r="AC31" s="153"/>
      <c r="AD31" s="318"/>
      <c r="AE31" s="310"/>
      <c r="AF31" s="320"/>
      <c r="AG31" s="153"/>
      <c r="AH31" s="317"/>
      <c r="AI31" s="153"/>
      <c r="AJ31" s="318"/>
      <c r="AK31" s="310"/>
      <c r="AL31" s="319"/>
      <c r="AM31" s="310"/>
      <c r="AN31" s="318"/>
      <c r="AO31" s="310"/>
      <c r="AP31" s="319"/>
      <c r="AQ31" s="310"/>
      <c r="AR31" s="318"/>
      <c r="AS31" s="310"/>
      <c r="AT31" s="319"/>
      <c r="AU31" s="153"/>
      <c r="AV31" s="306"/>
      <c r="AW31" s="153"/>
      <c r="AX31" s="318"/>
      <c r="AY31" s="310"/>
      <c r="AZ31" s="309"/>
      <c r="BA31" s="153"/>
      <c r="BB31" s="318"/>
      <c r="BC31" s="310"/>
      <c r="BD31" s="309"/>
      <c r="BE31" s="153"/>
      <c r="BF31" s="318"/>
      <c r="BG31" s="310"/>
      <c r="BH31" s="309"/>
      <c r="BI31" s="153"/>
      <c r="BJ31" s="306"/>
      <c r="BK31" s="153"/>
      <c r="BL31" s="318"/>
      <c r="BM31" s="310"/>
      <c r="BN31" s="309"/>
      <c r="BO31" s="153"/>
      <c r="BP31" s="318"/>
      <c r="BQ31" s="310"/>
      <c r="BR31" s="309"/>
      <c r="BS31" s="153"/>
      <c r="BT31" s="318"/>
      <c r="BU31" s="310"/>
      <c r="BV31" s="309"/>
      <c r="BW31" s="153"/>
      <c r="BX31" s="306"/>
      <c r="BY31" s="153"/>
      <c r="BZ31" s="318"/>
      <c r="CA31" s="310"/>
      <c r="CB31" s="309"/>
      <c r="CC31" s="153"/>
      <c r="CD31" s="318"/>
      <c r="CE31" s="310"/>
      <c r="CF31" s="309"/>
      <c r="CG31" s="153"/>
      <c r="CH31" s="318"/>
      <c r="CI31" s="310"/>
      <c r="CJ31" s="309"/>
      <c r="CK31" s="153"/>
      <c r="CL31" s="306"/>
    </row>
    <row r="32" spans="2:90">
      <c r="B32" s="322" t="s">
        <v>101</v>
      </c>
      <c r="C32" s="323"/>
      <c r="D32" s="296"/>
      <c r="E32" s="296"/>
      <c r="F32" s="166"/>
      <c r="G32" s="167"/>
      <c r="H32" s="168"/>
      <c r="I32" s="167"/>
      <c r="J32" s="169"/>
      <c r="K32" s="167"/>
      <c r="L32" s="168"/>
      <c r="M32" s="167"/>
      <c r="N32" s="169"/>
      <c r="O32" s="167"/>
      <c r="P32" s="168"/>
      <c r="Q32" s="167"/>
      <c r="R32" s="169"/>
      <c r="S32" s="167"/>
      <c r="T32" s="166"/>
      <c r="U32" s="153"/>
      <c r="V32" s="168"/>
      <c r="W32" s="167"/>
      <c r="X32" s="169"/>
      <c r="Y32" s="167"/>
      <c r="Z32" s="168"/>
      <c r="AA32" s="167"/>
      <c r="AB32" s="169"/>
      <c r="AC32" s="153"/>
      <c r="AD32" s="168"/>
      <c r="AE32" s="167"/>
      <c r="AF32" s="169"/>
      <c r="AG32" s="153"/>
      <c r="AH32" s="324"/>
      <c r="AI32" s="153"/>
      <c r="AJ32" s="325"/>
      <c r="AK32" s="167"/>
      <c r="AL32" s="326"/>
      <c r="AM32" s="167"/>
      <c r="AN32" s="325"/>
      <c r="AO32" s="167"/>
      <c r="AP32" s="326"/>
      <c r="AQ32" s="327"/>
      <c r="AR32" s="325"/>
      <c r="AS32" s="167"/>
      <c r="AT32" s="326"/>
      <c r="AU32" s="153"/>
      <c r="AV32" s="166"/>
      <c r="AW32" s="153"/>
      <c r="AX32" s="325"/>
      <c r="AY32" s="167"/>
      <c r="AZ32" s="169"/>
      <c r="BA32" s="153"/>
      <c r="BB32" s="325"/>
      <c r="BC32" s="167"/>
      <c r="BD32" s="169"/>
      <c r="BE32" s="153"/>
      <c r="BF32" s="325"/>
      <c r="BG32" s="167"/>
      <c r="BH32" s="169"/>
      <c r="BI32" s="153"/>
      <c r="BJ32" s="166"/>
      <c r="BK32" s="153"/>
      <c r="BL32" s="325"/>
      <c r="BM32" s="167"/>
      <c r="BN32" s="169"/>
      <c r="BO32" s="153"/>
      <c r="BP32" s="325"/>
      <c r="BQ32" s="167"/>
      <c r="BR32" s="169"/>
      <c r="BS32" s="153"/>
      <c r="BT32" s="325"/>
      <c r="BU32" s="167"/>
      <c r="BV32" s="169"/>
      <c r="BW32" s="153"/>
      <c r="BX32" s="166"/>
      <c r="BY32" s="153"/>
      <c r="BZ32" s="325"/>
      <c r="CA32" s="167"/>
      <c r="CB32" s="169"/>
      <c r="CC32" s="153"/>
      <c r="CD32" s="325"/>
      <c r="CE32" s="167"/>
      <c r="CF32" s="169"/>
      <c r="CG32" s="153"/>
      <c r="CH32" s="325"/>
      <c r="CI32" s="167"/>
      <c r="CJ32" s="169"/>
      <c r="CK32" s="153"/>
      <c r="CL32" s="166"/>
    </row>
    <row r="33" spans="2:90">
      <c r="B33" s="322"/>
      <c r="C33" s="295" t="s">
        <v>23</v>
      </c>
      <c r="D33" s="296"/>
      <c r="E33" s="296"/>
      <c r="F33" s="166"/>
      <c r="G33" s="167"/>
      <c r="H33" s="168"/>
      <c r="I33" s="167"/>
      <c r="J33" s="169"/>
      <c r="K33" s="167"/>
      <c r="L33" s="168"/>
      <c r="M33" s="167"/>
      <c r="N33" s="169"/>
      <c r="O33" s="167"/>
      <c r="P33" s="168"/>
      <c r="Q33" s="167"/>
      <c r="R33" s="169"/>
      <c r="S33" s="167"/>
      <c r="T33" s="166"/>
      <c r="U33" s="153"/>
      <c r="V33" s="168"/>
      <c r="W33" s="167"/>
      <c r="X33" s="169"/>
      <c r="Y33" s="167"/>
      <c r="Z33" s="168"/>
      <c r="AA33" s="167"/>
      <c r="AB33" s="169"/>
      <c r="AC33" s="153"/>
      <c r="AD33" s="168"/>
      <c r="AE33" s="167"/>
      <c r="AF33" s="169"/>
      <c r="AG33" s="153"/>
      <c r="AH33" s="166"/>
      <c r="AI33" s="153"/>
      <c r="AJ33" s="168"/>
      <c r="AK33" s="167"/>
      <c r="AL33" s="169"/>
      <c r="AM33" s="167"/>
      <c r="AN33" s="168"/>
      <c r="AO33" s="167"/>
      <c r="AP33" s="169"/>
      <c r="AQ33" s="167"/>
      <c r="AR33" s="168"/>
      <c r="AS33" s="167"/>
      <c r="AT33" s="169"/>
      <c r="AU33" s="153"/>
      <c r="AV33" s="166"/>
      <c r="AW33" s="153"/>
      <c r="AX33" s="168"/>
      <c r="AY33" s="167"/>
      <c r="AZ33" s="169"/>
      <c r="BA33" s="153"/>
      <c r="BB33" s="168"/>
      <c r="BC33" s="167"/>
      <c r="BD33" s="169"/>
      <c r="BE33" s="153"/>
      <c r="BF33" s="168"/>
      <c r="BG33" s="167"/>
      <c r="BH33" s="169"/>
      <c r="BI33" s="153"/>
      <c r="BJ33" s="166"/>
      <c r="BK33" s="153"/>
      <c r="BL33" s="168"/>
      <c r="BM33" s="167"/>
      <c r="BN33" s="169"/>
      <c r="BO33" s="153"/>
      <c r="BP33" s="168"/>
      <c r="BQ33" s="167"/>
      <c r="BR33" s="169"/>
      <c r="BS33" s="153"/>
      <c r="BT33" s="168"/>
      <c r="BU33" s="167"/>
      <c r="BV33" s="169"/>
      <c r="BW33" s="153"/>
      <c r="BX33" s="166"/>
      <c r="BY33" s="153"/>
      <c r="BZ33" s="168"/>
      <c r="CA33" s="167"/>
      <c r="CB33" s="169"/>
      <c r="CC33" s="153"/>
      <c r="CD33" s="168"/>
      <c r="CE33" s="167"/>
      <c r="CF33" s="169"/>
      <c r="CG33" s="153"/>
      <c r="CH33" s="168"/>
      <c r="CI33" s="167"/>
      <c r="CJ33" s="169"/>
      <c r="CK33" s="153"/>
      <c r="CL33" s="166"/>
    </row>
    <row r="34" spans="2:90">
      <c r="B34" s="322"/>
      <c r="C34" s="295"/>
      <c r="D34" s="296" t="s">
        <v>91</v>
      </c>
      <c r="E34" s="296"/>
      <c r="F34" s="166"/>
      <c r="G34" s="167"/>
      <c r="H34" s="168"/>
      <c r="I34" s="167"/>
      <c r="J34" s="169"/>
      <c r="K34" s="167"/>
      <c r="L34" s="168"/>
      <c r="M34" s="167"/>
      <c r="N34" s="169"/>
      <c r="O34" s="167"/>
      <c r="P34" s="168"/>
      <c r="Q34" s="167"/>
      <c r="R34" s="169"/>
      <c r="S34" s="167"/>
      <c r="T34" s="166"/>
      <c r="U34" s="153"/>
      <c r="V34" s="168"/>
      <c r="W34" s="167"/>
      <c r="X34" s="169"/>
      <c r="Y34" s="167"/>
      <c r="Z34" s="168"/>
      <c r="AA34" s="167"/>
      <c r="AB34" s="169"/>
      <c r="AC34" s="153"/>
      <c r="AD34" s="168"/>
      <c r="AE34" s="167"/>
      <c r="AF34" s="169"/>
      <c r="AG34" s="153"/>
      <c r="AH34" s="166"/>
      <c r="AI34" s="153"/>
      <c r="AJ34" s="168"/>
      <c r="AK34" s="167"/>
      <c r="AL34" s="169"/>
      <c r="AM34" s="167"/>
      <c r="AN34" s="308">
        <f t="shared" ref="AN34:AN37" si="34">AP34-AL34</f>
        <v>11642</v>
      </c>
      <c r="AO34" s="167"/>
      <c r="AP34" s="169">
        <v>11642</v>
      </c>
      <c r="AQ34" s="167"/>
      <c r="AR34" s="308">
        <f t="shared" ref="AR34:AR35" si="35">AT34-AP34</f>
        <v>17374</v>
      </c>
      <c r="AS34" s="167"/>
      <c r="AT34" s="169">
        <v>29016</v>
      </c>
      <c r="AU34" s="153"/>
      <c r="AV34" s="166">
        <v>18253</v>
      </c>
      <c r="AW34" s="153"/>
      <c r="AX34" s="308">
        <f t="shared" ref="AX34:AX35" si="36">AZ34-AV34</f>
        <v>18222</v>
      </c>
      <c r="AY34" s="167"/>
      <c r="AZ34" s="169">
        <v>36475</v>
      </c>
      <c r="BA34" s="153"/>
      <c r="BB34" s="308">
        <f t="shared" ref="BB34:BB35" si="37">BD34-AZ34</f>
        <v>22921</v>
      </c>
      <c r="BC34" s="167"/>
      <c r="BD34" s="169">
        <v>59396</v>
      </c>
      <c r="BE34" s="153"/>
      <c r="BF34" s="308">
        <f t="shared" ref="BF34:BF35" si="38">BH34-BD34</f>
        <v>34589</v>
      </c>
      <c r="BG34" s="167"/>
      <c r="BH34" s="169">
        <v>93985</v>
      </c>
      <c r="BI34" s="153"/>
      <c r="BJ34" s="166">
        <v>35046</v>
      </c>
      <c r="BK34" s="153"/>
      <c r="BL34" s="308">
        <f t="shared" ref="BL34:BL35" si="39">BN34-BJ34</f>
        <v>34913</v>
      </c>
      <c r="BM34" s="167"/>
      <c r="BN34" s="169">
        <v>69959</v>
      </c>
      <c r="BO34" s="153"/>
      <c r="BP34" s="308">
        <f t="shared" ref="BP34:BP35" si="40">BR34-BN34</f>
        <v>34888</v>
      </c>
      <c r="BQ34" s="167"/>
      <c r="BR34" s="169">
        <v>104847</v>
      </c>
      <c r="BS34" s="153"/>
      <c r="BT34" s="308">
        <f t="shared" ref="BT34:BT35" si="41">BV34-BR34</f>
        <v>33530</v>
      </c>
      <c r="BU34" s="167"/>
      <c r="BV34" s="169">
        <v>138377</v>
      </c>
      <c r="BW34" s="153"/>
      <c r="BX34" s="166">
        <v>35440</v>
      </c>
      <c r="BY34" s="153"/>
      <c r="BZ34" s="308">
        <v>36121</v>
      </c>
      <c r="CA34" s="167"/>
      <c r="CB34" s="169">
        <v>71561</v>
      </c>
      <c r="CC34" s="153"/>
      <c r="CD34" s="308">
        <v>36920</v>
      </c>
      <c r="CE34" s="167"/>
      <c r="CF34" s="169">
        <v>108481</v>
      </c>
      <c r="CG34" s="153"/>
      <c r="CH34" s="308">
        <v>38028</v>
      </c>
      <c r="CI34" s="167"/>
      <c r="CJ34" s="169">
        <v>146509</v>
      </c>
      <c r="CK34" s="153"/>
      <c r="CL34" s="166">
        <v>40733</v>
      </c>
    </row>
    <row r="35" spans="2:90">
      <c r="B35" s="322"/>
      <c r="C35" s="295"/>
      <c r="D35" s="296" t="s">
        <v>92</v>
      </c>
      <c r="E35" s="296"/>
      <c r="F35" s="166"/>
      <c r="G35" s="167"/>
      <c r="H35" s="168"/>
      <c r="I35" s="167"/>
      <c r="J35" s="169"/>
      <c r="K35" s="167"/>
      <c r="L35" s="168"/>
      <c r="M35" s="167"/>
      <c r="N35" s="169"/>
      <c r="O35" s="167"/>
      <c r="P35" s="168"/>
      <c r="Q35" s="167"/>
      <c r="R35" s="169"/>
      <c r="S35" s="167"/>
      <c r="T35" s="166"/>
      <c r="U35" s="153"/>
      <c r="V35" s="168"/>
      <c r="W35" s="167"/>
      <c r="X35" s="169"/>
      <c r="Y35" s="167"/>
      <c r="Z35" s="168"/>
      <c r="AA35" s="167"/>
      <c r="AB35" s="169"/>
      <c r="AC35" s="153"/>
      <c r="AD35" s="168"/>
      <c r="AE35" s="167"/>
      <c r="AF35" s="169"/>
      <c r="AG35" s="153"/>
      <c r="AH35" s="166"/>
      <c r="AI35" s="153"/>
      <c r="AJ35" s="168"/>
      <c r="AK35" s="167"/>
      <c r="AL35" s="169"/>
      <c r="AM35" s="167"/>
      <c r="AN35" s="312">
        <f t="shared" si="34"/>
        <v>2720</v>
      </c>
      <c r="AO35" s="167"/>
      <c r="AP35" s="220">
        <v>2720</v>
      </c>
      <c r="AQ35" s="167"/>
      <c r="AR35" s="312">
        <f t="shared" si="35"/>
        <v>4147</v>
      </c>
      <c r="AS35" s="167"/>
      <c r="AT35" s="220">
        <v>6867</v>
      </c>
      <c r="AU35" s="153"/>
      <c r="AV35" s="218">
        <v>4250</v>
      </c>
      <c r="AW35" s="153"/>
      <c r="AX35" s="312">
        <f t="shared" si="36"/>
        <v>4262</v>
      </c>
      <c r="AY35" s="167"/>
      <c r="AZ35" s="220">
        <v>8512</v>
      </c>
      <c r="BA35" s="153"/>
      <c r="BB35" s="312">
        <f t="shared" si="37"/>
        <v>5598</v>
      </c>
      <c r="BC35" s="167"/>
      <c r="BD35" s="220">
        <v>14110</v>
      </c>
      <c r="BE35" s="153"/>
      <c r="BF35" s="312">
        <f t="shared" si="38"/>
        <v>8760</v>
      </c>
      <c r="BG35" s="167"/>
      <c r="BH35" s="220">
        <v>22870</v>
      </c>
      <c r="BI35" s="153"/>
      <c r="BJ35" s="218">
        <v>8435</v>
      </c>
      <c r="BK35" s="153"/>
      <c r="BL35" s="312">
        <f t="shared" si="39"/>
        <v>9632</v>
      </c>
      <c r="BM35" s="167"/>
      <c r="BN35" s="220">
        <v>18067</v>
      </c>
      <c r="BO35" s="153"/>
      <c r="BP35" s="312">
        <f t="shared" si="40"/>
        <v>8853</v>
      </c>
      <c r="BQ35" s="167"/>
      <c r="BR35" s="220">
        <v>26920</v>
      </c>
      <c r="BS35" s="153"/>
      <c r="BT35" s="312">
        <f t="shared" si="41"/>
        <v>9232</v>
      </c>
      <c r="BU35" s="167"/>
      <c r="BV35" s="220">
        <v>36152</v>
      </c>
      <c r="BW35" s="153"/>
      <c r="BX35" s="218">
        <v>9296</v>
      </c>
      <c r="BY35" s="153"/>
      <c r="BZ35" s="312">
        <v>9321</v>
      </c>
      <c r="CA35" s="167"/>
      <c r="CB35" s="220">
        <v>18617</v>
      </c>
      <c r="CC35" s="153"/>
      <c r="CD35" s="312">
        <v>9252</v>
      </c>
      <c r="CE35" s="167"/>
      <c r="CF35" s="220">
        <v>27869</v>
      </c>
      <c r="CG35" s="153"/>
      <c r="CH35" s="312">
        <v>10600</v>
      </c>
      <c r="CI35" s="167"/>
      <c r="CJ35" s="220">
        <v>38469</v>
      </c>
      <c r="CK35" s="153"/>
      <c r="CL35" s="218">
        <v>8528</v>
      </c>
    </row>
    <row r="36" spans="2:90">
      <c r="B36" s="322"/>
      <c r="C36" s="295"/>
      <c r="D36" s="299" t="s">
        <v>94</v>
      </c>
      <c r="E36" s="296"/>
      <c r="F36" s="166"/>
      <c r="G36" s="167"/>
      <c r="H36" s="168"/>
      <c r="I36" s="167"/>
      <c r="J36" s="169"/>
      <c r="K36" s="167"/>
      <c r="L36" s="168"/>
      <c r="M36" s="167"/>
      <c r="N36" s="169"/>
      <c r="O36" s="167"/>
      <c r="P36" s="168"/>
      <c r="Q36" s="167"/>
      <c r="R36" s="169"/>
      <c r="S36" s="167"/>
      <c r="T36" s="166"/>
      <c r="U36" s="153"/>
      <c r="V36" s="168"/>
      <c r="W36" s="167"/>
      <c r="X36" s="169"/>
      <c r="Y36" s="167"/>
      <c r="Z36" s="168"/>
      <c r="AA36" s="167"/>
      <c r="AB36" s="169"/>
      <c r="AC36" s="153"/>
      <c r="AD36" s="168"/>
      <c r="AE36" s="167"/>
      <c r="AF36" s="169"/>
      <c r="AG36" s="153"/>
      <c r="AH36" s="166"/>
      <c r="AI36" s="153"/>
      <c r="AJ36" s="168"/>
      <c r="AK36" s="167"/>
      <c r="AL36" s="169"/>
      <c r="AM36" s="167"/>
      <c r="AN36" s="168">
        <f>AN34+AN35</f>
        <v>14362</v>
      </c>
      <c r="AO36" s="167"/>
      <c r="AP36" s="169">
        <f>AP34+AP35</f>
        <v>14362</v>
      </c>
      <c r="AQ36" s="167"/>
      <c r="AR36" s="168">
        <f>AR34+AR35</f>
        <v>21521</v>
      </c>
      <c r="AS36" s="167"/>
      <c r="AT36" s="169">
        <f>AT34+AT35</f>
        <v>35883</v>
      </c>
      <c r="AU36" s="153"/>
      <c r="AV36" s="166">
        <f>AV34+AV35</f>
        <v>22503</v>
      </c>
      <c r="AW36" s="167"/>
      <c r="AX36" s="168">
        <f>AX34+AX35</f>
        <v>22484</v>
      </c>
      <c r="AY36" s="167"/>
      <c r="AZ36" s="169">
        <f>AZ34+AZ35</f>
        <v>44987</v>
      </c>
      <c r="BA36" s="167"/>
      <c r="BB36" s="168">
        <f>BB34+BB35</f>
        <v>28519</v>
      </c>
      <c r="BC36" s="167"/>
      <c r="BD36" s="169">
        <f>BD34+BD35</f>
        <v>73506</v>
      </c>
      <c r="BE36" s="167"/>
      <c r="BF36" s="168">
        <f>BF34+BF35</f>
        <v>43349</v>
      </c>
      <c r="BG36" s="167"/>
      <c r="BH36" s="169">
        <f>BH34+BH35</f>
        <v>116855</v>
      </c>
      <c r="BI36" s="153"/>
      <c r="BJ36" s="166">
        <f>BJ34+BJ35</f>
        <v>43481</v>
      </c>
      <c r="BK36" s="167"/>
      <c r="BL36" s="168">
        <f>BL34+BL35</f>
        <v>44545</v>
      </c>
      <c r="BM36" s="167"/>
      <c r="BN36" s="169">
        <f>BN34+BN35</f>
        <v>88026</v>
      </c>
      <c r="BO36" s="167"/>
      <c r="BP36" s="168">
        <f>BP34+BP35</f>
        <v>43741</v>
      </c>
      <c r="BQ36" s="167"/>
      <c r="BR36" s="169">
        <f>BR34+BR35</f>
        <v>131767</v>
      </c>
      <c r="BS36" s="167"/>
      <c r="BT36" s="168">
        <f>BT34+BT35</f>
        <v>42762</v>
      </c>
      <c r="BU36" s="167"/>
      <c r="BV36" s="169">
        <f>BV34+BV35</f>
        <v>174529</v>
      </c>
      <c r="BW36" s="153"/>
      <c r="BX36" s="166">
        <f>BX34+BX35</f>
        <v>44736</v>
      </c>
      <c r="BY36" s="167"/>
      <c r="BZ36" s="168">
        <f>BZ34+BZ35</f>
        <v>45442</v>
      </c>
      <c r="CA36" s="167"/>
      <c r="CB36" s="169">
        <f>CB34+CB35</f>
        <v>90178</v>
      </c>
      <c r="CC36" s="167"/>
      <c r="CD36" s="168">
        <f>CD34+CD35</f>
        <v>46172</v>
      </c>
      <c r="CE36" s="167"/>
      <c r="CF36" s="169">
        <f>CF34+CF35</f>
        <v>136350</v>
      </c>
      <c r="CG36" s="167"/>
      <c r="CH36" s="168">
        <f>CH34+CH35</f>
        <v>48628</v>
      </c>
      <c r="CI36" s="167"/>
      <c r="CJ36" s="169">
        <f>CJ34+CJ35</f>
        <v>184978</v>
      </c>
      <c r="CK36" s="153"/>
      <c r="CL36" s="166">
        <f>CL34+CL35</f>
        <v>49261</v>
      </c>
    </row>
    <row r="37" spans="2:90">
      <c r="B37" s="322"/>
      <c r="C37" s="295"/>
      <c r="D37" s="299" t="s">
        <v>95</v>
      </c>
      <c r="E37" s="296"/>
      <c r="F37" s="166"/>
      <c r="G37" s="167"/>
      <c r="H37" s="168"/>
      <c r="I37" s="167"/>
      <c r="J37" s="169"/>
      <c r="K37" s="167"/>
      <c r="L37" s="168"/>
      <c r="M37" s="167"/>
      <c r="N37" s="169"/>
      <c r="O37" s="167"/>
      <c r="P37" s="168"/>
      <c r="Q37" s="167"/>
      <c r="R37" s="169"/>
      <c r="S37" s="167"/>
      <c r="T37" s="166"/>
      <c r="U37" s="153"/>
      <c r="V37" s="168"/>
      <c r="W37" s="167"/>
      <c r="X37" s="169"/>
      <c r="Y37" s="167"/>
      <c r="Z37" s="168"/>
      <c r="AA37" s="167"/>
      <c r="AB37" s="169"/>
      <c r="AC37" s="153"/>
      <c r="AD37" s="168"/>
      <c r="AE37" s="167"/>
      <c r="AF37" s="169"/>
      <c r="AG37" s="153"/>
      <c r="AH37" s="166"/>
      <c r="AI37" s="153"/>
      <c r="AJ37" s="168"/>
      <c r="AK37" s="167"/>
      <c r="AL37" s="169"/>
      <c r="AM37" s="167"/>
      <c r="AN37" s="308">
        <f t="shared" si="34"/>
        <v>0</v>
      </c>
      <c r="AO37" s="167"/>
      <c r="AP37" s="169">
        <v>0</v>
      </c>
      <c r="AQ37" s="167"/>
      <c r="AR37" s="308">
        <f t="shared" ref="AR37" si="42">AT37-AP37</f>
        <v>0</v>
      </c>
      <c r="AS37" s="167"/>
      <c r="AT37" s="169">
        <v>0</v>
      </c>
      <c r="AU37" s="153"/>
      <c r="AV37" s="166">
        <v>0</v>
      </c>
      <c r="AW37" s="167"/>
      <c r="AX37" s="308">
        <f t="shared" ref="AX37" si="43">AZ37-AV37</f>
        <v>0</v>
      </c>
      <c r="AY37" s="167"/>
      <c r="AZ37" s="169">
        <v>0</v>
      </c>
      <c r="BA37" s="167"/>
      <c r="BB37" s="308">
        <f t="shared" ref="BB37" si="44">BD37-AZ37</f>
        <v>0</v>
      </c>
      <c r="BC37" s="167"/>
      <c r="BD37" s="169">
        <v>0</v>
      </c>
      <c r="BE37" s="167"/>
      <c r="BF37" s="308">
        <f t="shared" ref="BF37" si="45">BH37-BD37</f>
        <v>0</v>
      </c>
      <c r="BG37" s="167"/>
      <c r="BH37" s="169">
        <v>0</v>
      </c>
      <c r="BI37" s="153"/>
      <c r="BJ37" s="166">
        <v>88</v>
      </c>
      <c r="BK37" s="167"/>
      <c r="BL37" s="308">
        <f t="shared" ref="BL37" si="46">BN37-BJ37</f>
        <v>70</v>
      </c>
      <c r="BM37" s="167"/>
      <c r="BN37" s="169">
        <v>158</v>
      </c>
      <c r="BO37" s="167"/>
      <c r="BP37" s="308">
        <f t="shared" ref="BP37" si="47">BR37-BN37</f>
        <v>119</v>
      </c>
      <c r="BQ37" s="167"/>
      <c r="BR37" s="169">
        <v>277</v>
      </c>
      <c r="BS37" s="167"/>
      <c r="BT37" s="308">
        <f t="shared" ref="BT37" si="48">BV37-BR37</f>
        <v>160</v>
      </c>
      <c r="BU37" s="167"/>
      <c r="BV37" s="169">
        <v>437</v>
      </c>
      <c r="BW37" s="153"/>
      <c r="BX37" s="166">
        <v>147</v>
      </c>
      <c r="BY37" s="167"/>
      <c r="BZ37" s="308">
        <v>21</v>
      </c>
      <c r="CA37" s="167"/>
      <c r="CB37" s="169">
        <v>168</v>
      </c>
      <c r="CC37" s="167"/>
      <c r="CD37" s="308">
        <v>13</v>
      </c>
      <c r="CE37" s="167"/>
      <c r="CF37" s="169">
        <v>180</v>
      </c>
      <c r="CG37" s="167"/>
      <c r="CH37" s="308">
        <v>21</v>
      </c>
      <c r="CI37" s="167"/>
      <c r="CJ37" s="169">
        <v>202</v>
      </c>
      <c r="CK37" s="153"/>
      <c r="CL37" s="166">
        <v>14</v>
      </c>
    </row>
    <row r="38" spans="2:90">
      <c r="B38" s="322"/>
      <c r="C38" s="295"/>
      <c r="D38" s="156" t="s">
        <v>96</v>
      </c>
      <c r="E38" s="296"/>
      <c r="F38" s="166"/>
      <c r="G38" s="167"/>
      <c r="H38" s="168"/>
      <c r="I38" s="167"/>
      <c r="J38" s="169"/>
      <c r="K38" s="167"/>
      <c r="L38" s="168"/>
      <c r="M38" s="167"/>
      <c r="N38" s="169"/>
      <c r="O38" s="167"/>
      <c r="P38" s="168"/>
      <c r="Q38" s="167"/>
      <c r="R38" s="169"/>
      <c r="S38" s="167"/>
      <c r="T38" s="166"/>
      <c r="U38" s="153"/>
      <c r="V38" s="168"/>
      <c r="W38" s="167"/>
      <c r="X38" s="169"/>
      <c r="Y38" s="167"/>
      <c r="Z38" s="168"/>
      <c r="AA38" s="167"/>
      <c r="AB38" s="169"/>
      <c r="AC38" s="153"/>
      <c r="AD38" s="168"/>
      <c r="AE38" s="167"/>
      <c r="AF38" s="169"/>
      <c r="AG38" s="153"/>
      <c r="AH38" s="166"/>
      <c r="AI38" s="153"/>
      <c r="AJ38" s="168"/>
      <c r="AK38" s="167"/>
      <c r="AL38" s="169"/>
      <c r="AM38" s="167"/>
      <c r="AN38" s="199">
        <f>SUM(AN36:AN37)</f>
        <v>14362</v>
      </c>
      <c r="AO38" s="167"/>
      <c r="AP38" s="200">
        <f>SUM(AP36:AP37)</f>
        <v>14362</v>
      </c>
      <c r="AQ38" s="167"/>
      <c r="AR38" s="199">
        <f>SUM(AR36:AR37)</f>
        <v>21521</v>
      </c>
      <c r="AS38" s="167"/>
      <c r="AT38" s="200">
        <f>SUM(AT36:AT37)</f>
        <v>35883</v>
      </c>
      <c r="AU38" s="153"/>
      <c r="AV38" s="328">
        <f>SUM(AV36:AV37)</f>
        <v>22503</v>
      </c>
      <c r="AW38" s="167"/>
      <c r="AX38" s="199">
        <f>SUM(AX36:AX37)</f>
        <v>22484</v>
      </c>
      <c r="AY38" s="167"/>
      <c r="AZ38" s="200">
        <f>SUM(AZ36:AZ37)</f>
        <v>44987</v>
      </c>
      <c r="BA38" s="167"/>
      <c r="BB38" s="199">
        <f>SUM(BB36:BB37)</f>
        <v>28519</v>
      </c>
      <c r="BC38" s="167"/>
      <c r="BD38" s="200">
        <f>SUM(BD36:BD37)</f>
        <v>73506</v>
      </c>
      <c r="BE38" s="167"/>
      <c r="BF38" s="199">
        <f>SUM(BF36:BF37)</f>
        <v>43349</v>
      </c>
      <c r="BG38" s="167"/>
      <c r="BH38" s="200">
        <f>SUM(BH36:BH37)</f>
        <v>116855</v>
      </c>
      <c r="BI38" s="153"/>
      <c r="BJ38" s="328">
        <f>SUM(BJ36:BJ37)</f>
        <v>43569</v>
      </c>
      <c r="BK38" s="167"/>
      <c r="BL38" s="199">
        <f>SUM(BL36:BL37)</f>
        <v>44615</v>
      </c>
      <c r="BM38" s="167"/>
      <c r="BN38" s="200">
        <f>SUM(BN36:BN37)</f>
        <v>88184</v>
      </c>
      <c r="BO38" s="167"/>
      <c r="BP38" s="199">
        <f>SUM(BP36:BP37)</f>
        <v>43860</v>
      </c>
      <c r="BQ38" s="167"/>
      <c r="BR38" s="200">
        <f>SUM(BR36:BR37)</f>
        <v>132044</v>
      </c>
      <c r="BS38" s="167"/>
      <c r="BT38" s="199">
        <f>SUM(BT36:BT37)</f>
        <v>42922</v>
      </c>
      <c r="BU38" s="167"/>
      <c r="BV38" s="200">
        <f>SUM(BV36:BV37)</f>
        <v>174966</v>
      </c>
      <c r="BW38" s="153"/>
      <c r="BX38" s="328">
        <f>SUM(BX36:BX37)</f>
        <v>44883</v>
      </c>
      <c r="BY38" s="167"/>
      <c r="BZ38" s="199">
        <f>SUM(BZ36:BZ37)</f>
        <v>45463</v>
      </c>
      <c r="CA38" s="167"/>
      <c r="CB38" s="200">
        <f>SUM(CB36:CB37)</f>
        <v>90346</v>
      </c>
      <c r="CC38" s="167"/>
      <c r="CD38" s="199">
        <f>SUM(CD36:CD37)</f>
        <v>46185</v>
      </c>
      <c r="CE38" s="167"/>
      <c r="CF38" s="200">
        <f>SUM(CF36:CF37)</f>
        <v>136530</v>
      </c>
      <c r="CG38" s="167"/>
      <c r="CH38" s="199">
        <f>SUM(CH36:CH37)</f>
        <v>48649</v>
      </c>
      <c r="CI38" s="167"/>
      <c r="CJ38" s="200">
        <f>SUM(CJ36:CJ37)</f>
        <v>185180</v>
      </c>
      <c r="CK38" s="153"/>
      <c r="CL38" s="328">
        <f>SUM(CL36:CL37)</f>
        <v>49275</v>
      </c>
    </row>
    <row r="39" spans="2:90">
      <c r="B39" s="322"/>
      <c r="C39" s="153"/>
      <c r="D39" s="153"/>
      <c r="E39" s="296"/>
      <c r="F39" s="166"/>
      <c r="G39" s="167"/>
      <c r="H39" s="168"/>
      <c r="I39" s="167"/>
      <c r="J39" s="169"/>
      <c r="K39" s="167"/>
      <c r="L39" s="168"/>
      <c r="M39" s="167"/>
      <c r="N39" s="169"/>
      <c r="O39" s="167"/>
      <c r="P39" s="168"/>
      <c r="Q39" s="167"/>
      <c r="R39" s="169"/>
      <c r="S39" s="167"/>
      <c r="T39" s="166"/>
      <c r="U39" s="153"/>
      <c r="V39" s="168"/>
      <c r="W39" s="167"/>
      <c r="X39" s="169"/>
      <c r="Y39" s="167"/>
      <c r="Z39" s="168"/>
      <c r="AA39" s="167"/>
      <c r="AB39" s="169"/>
      <c r="AC39" s="153"/>
      <c r="AD39" s="168"/>
      <c r="AE39" s="167"/>
      <c r="AF39" s="169"/>
      <c r="AG39" s="153"/>
      <c r="AH39" s="166"/>
      <c r="AI39" s="153"/>
      <c r="AJ39" s="168"/>
      <c r="AK39" s="167"/>
      <c r="AL39" s="169"/>
      <c r="AM39" s="167"/>
      <c r="AN39" s="168"/>
      <c r="AO39" s="167"/>
      <c r="AP39" s="169"/>
      <c r="AQ39" s="167"/>
      <c r="AR39" s="168"/>
      <c r="AS39" s="167"/>
      <c r="AT39" s="169"/>
      <c r="AU39" s="153"/>
      <c r="AV39" s="166"/>
      <c r="AW39" s="153"/>
      <c r="AX39" s="168"/>
      <c r="AY39" s="167"/>
      <c r="AZ39" s="169"/>
      <c r="BA39" s="153"/>
      <c r="BB39" s="168"/>
      <c r="BC39" s="167"/>
      <c r="BD39" s="169"/>
      <c r="BE39" s="153"/>
      <c r="BF39" s="168"/>
      <c r="BG39" s="167"/>
      <c r="BH39" s="169"/>
      <c r="BI39" s="153"/>
      <c r="BJ39" s="166"/>
      <c r="BK39" s="153"/>
      <c r="BL39" s="168"/>
      <c r="BM39" s="167"/>
      <c r="BN39" s="169"/>
      <c r="BO39" s="153"/>
      <c r="BP39" s="168"/>
      <c r="BQ39" s="167"/>
      <c r="BR39" s="169"/>
      <c r="BS39" s="153"/>
      <c r="BT39" s="168"/>
      <c r="BU39" s="167"/>
      <c r="BV39" s="169"/>
      <c r="BW39" s="153"/>
      <c r="BX39" s="166"/>
      <c r="BY39" s="153"/>
      <c r="BZ39" s="168"/>
      <c r="CA39" s="167"/>
      <c r="CB39" s="169"/>
      <c r="CC39" s="153"/>
      <c r="CD39" s="168"/>
      <c r="CE39" s="167"/>
      <c r="CF39" s="169"/>
      <c r="CG39" s="153"/>
      <c r="CH39" s="168"/>
      <c r="CI39" s="167"/>
      <c r="CJ39" s="169"/>
      <c r="CK39" s="153"/>
      <c r="CL39" s="166"/>
    </row>
    <row r="40" spans="2:90">
      <c r="B40" s="322"/>
      <c r="C40" s="321" t="s">
        <v>28</v>
      </c>
      <c r="D40" s="299"/>
      <c r="E40" s="296"/>
      <c r="F40" s="166"/>
      <c r="G40" s="167"/>
      <c r="H40" s="168"/>
      <c r="I40" s="167"/>
      <c r="J40" s="169"/>
      <c r="K40" s="167"/>
      <c r="L40" s="168"/>
      <c r="M40" s="167"/>
      <c r="N40" s="169"/>
      <c r="O40" s="167"/>
      <c r="P40" s="168"/>
      <c r="Q40" s="167"/>
      <c r="R40" s="169"/>
      <c r="S40" s="167"/>
      <c r="T40" s="166"/>
      <c r="U40" s="153"/>
      <c r="V40" s="168"/>
      <c r="W40" s="167"/>
      <c r="X40" s="169"/>
      <c r="Y40" s="167"/>
      <c r="Z40" s="168"/>
      <c r="AA40" s="167"/>
      <c r="AB40" s="169"/>
      <c r="AC40" s="153"/>
      <c r="AD40" s="168"/>
      <c r="AE40" s="167"/>
      <c r="AF40" s="169"/>
      <c r="AG40" s="153"/>
      <c r="AH40" s="166"/>
      <c r="AI40" s="153"/>
      <c r="AJ40" s="168"/>
      <c r="AK40" s="167"/>
      <c r="AL40" s="169"/>
      <c r="AM40" s="167"/>
      <c r="AN40" s="168"/>
      <c r="AO40" s="167"/>
      <c r="AP40" s="169"/>
      <c r="AQ40" s="167"/>
      <c r="AR40" s="168"/>
      <c r="AS40" s="167"/>
      <c r="AT40" s="169"/>
      <c r="AU40" s="153"/>
      <c r="AV40" s="166"/>
      <c r="AW40" s="153"/>
      <c r="AX40" s="168"/>
      <c r="AY40" s="167"/>
      <c r="AZ40" s="169"/>
      <c r="BA40" s="153"/>
      <c r="BB40" s="168"/>
      <c r="BC40" s="167"/>
      <c r="BD40" s="169"/>
      <c r="BE40" s="153"/>
      <c r="BF40" s="168"/>
      <c r="BG40" s="167"/>
      <c r="BH40" s="169"/>
      <c r="BI40" s="153"/>
      <c r="BJ40" s="166"/>
      <c r="BK40" s="153"/>
      <c r="BL40" s="168"/>
      <c r="BM40" s="167"/>
      <c r="BN40" s="169"/>
      <c r="BO40" s="153"/>
      <c r="BP40" s="168"/>
      <c r="BQ40" s="167"/>
      <c r="BR40" s="169"/>
      <c r="BS40" s="153"/>
      <c r="BT40" s="168"/>
      <c r="BU40" s="167"/>
      <c r="BV40" s="169"/>
      <c r="BW40" s="153"/>
      <c r="BX40" s="166"/>
      <c r="BY40" s="153"/>
      <c r="BZ40" s="168"/>
      <c r="CA40" s="167"/>
      <c r="CB40" s="169"/>
      <c r="CC40" s="153"/>
      <c r="CD40" s="168"/>
      <c r="CE40" s="167"/>
      <c r="CF40" s="169"/>
      <c r="CG40" s="153"/>
      <c r="CH40" s="168"/>
      <c r="CI40" s="167"/>
      <c r="CJ40" s="169"/>
      <c r="CK40" s="153"/>
      <c r="CL40" s="166"/>
    </row>
    <row r="41" spans="2:90">
      <c r="B41" s="322"/>
      <c r="C41" s="299"/>
      <c r="D41" s="299" t="s">
        <v>102</v>
      </c>
      <c r="E41" s="296"/>
      <c r="F41" s="166"/>
      <c r="G41" s="167"/>
      <c r="H41" s="168"/>
      <c r="I41" s="167"/>
      <c r="J41" s="169"/>
      <c r="K41" s="167"/>
      <c r="L41" s="168"/>
      <c r="M41" s="167"/>
      <c r="N41" s="169"/>
      <c r="O41" s="167"/>
      <c r="P41" s="168"/>
      <c r="Q41" s="167"/>
      <c r="R41" s="169"/>
      <c r="S41" s="167"/>
      <c r="T41" s="166"/>
      <c r="U41" s="153"/>
      <c r="V41" s="168"/>
      <c r="W41" s="167"/>
      <c r="X41" s="169"/>
      <c r="Y41" s="167"/>
      <c r="Z41" s="168"/>
      <c r="AA41" s="167"/>
      <c r="AB41" s="169"/>
      <c r="AC41" s="153"/>
      <c r="AD41" s="168"/>
      <c r="AE41" s="167"/>
      <c r="AF41" s="169"/>
      <c r="AG41" s="153"/>
      <c r="AH41" s="166"/>
      <c r="AI41" s="153"/>
      <c r="AJ41" s="168"/>
      <c r="AK41" s="167"/>
      <c r="AL41" s="169"/>
      <c r="AM41" s="167"/>
      <c r="AN41" s="308">
        <f t="shared" ref="AN41:AN45" si="49">AP41-AL41</f>
        <v>6727</v>
      </c>
      <c r="AO41" s="167"/>
      <c r="AP41" s="169">
        <v>6727</v>
      </c>
      <c r="AQ41" s="167"/>
      <c r="AR41" s="308">
        <f t="shared" ref="AR41:AR45" si="50">AT41-AP41</f>
        <v>10547</v>
      </c>
      <c r="AS41" s="167"/>
      <c r="AT41" s="169">
        <v>17274</v>
      </c>
      <c r="AU41" s="153"/>
      <c r="AV41" s="166">
        <v>10955</v>
      </c>
      <c r="AW41" s="153"/>
      <c r="AX41" s="308">
        <f t="shared" ref="AX41:AX45" si="51">AZ41-AV41</f>
        <v>11394</v>
      </c>
      <c r="AY41" s="167"/>
      <c r="AZ41" s="169">
        <v>22349</v>
      </c>
      <c r="BA41" s="153"/>
      <c r="BB41" s="308">
        <f t="shared" ref="BB41:BB45" si="52">BD41-AZ41</f>
        <v>12651</v>
      </c>
      <c r="BC41" s="167"/>
      <c r="BD41" s="169">
        <v>35000</v>
      </c>
      <c r="BE41" s="153"/>
      <c r="BF41" s="308">
        <f t="shared" ref="BF41:BF45" si="53">BH41-BD41</f>
        <v>19265</v>
      </c>
      <c r="BG41" s="167"/>
      <c r="BH41" s="169">
        <v>54265</v>
      </c>
      <c r="BI41" s="153"/>
      <c r="BJ41" s="166">
        <v>19948</v>
      </c>
      <c r="BK41" s="153"/>
      <c r="BL41" s="308">
        <f t="shared" ref="BL41:BL45" si="54">BN41-BJ41</f>
        <v>19849</v>
      </c>
      <c r="BM41" s="167"/>
      <c r="BN41" s="169">
        <v>39797</v>
      </c>
      <c r="BO41" s="153"/>
      <c r="BP41" s="308">
        <f t="shared" ref="BP41:BP45" si="55">BR41-BN41</f>
        <v>19545</v>
      </c>
      <c r="BQ41" s="167"/>
      <c r="BR41" s="169">
        <v>59342</v>
      </c>
      <c r="BS41" s="153"/>
      <c r="BT41" s="308">
        <f t="shared" ref="BT41:BT45" si="56">BV41-BR41</f>
        <v>19416</v>
      </c>
      <c r="BU41" s="167"/>
      <c r="BV41" s="169">
        <v>78758</v>
      </c>
      <c r="BW41" s="153"/>
      <c r="BX41" s="166">
        <v>22249</v>
      </c>
      <c r="BY41" s="153"/>
      <c r="BZ41" s="308">
        <v>23660</v>
      </c>
      <c r="CA41" s="167"/>
      <c r="CB41" s="169">
        <v>45909</v>
      </c>
      <c r="CC41" s="153"/>
      <c r="CD41" s="308">
        <v>23366</v>
      </c>
      <c r="CE41" s="167"/>
      <c r="CF41" s="169">
        <v>69273</v>
      </c>
      <c r="CG41" s="153"/>
      <c r="CH41" s="308">
        <v>24451</v>
      </c>
      <c r="CI41" s="167"/>
      <c r="CJ41" s="169">
        <v>93727</v>
      </c>
      <c r="CK41" s="153"/>
      <c r="CL41" s="166">
        <v>23960</v>
      </c>
    </row>
    <row r="42" spans="2:90">
      <c r="B42" s="322"/>
      <c r="C42" s="299"/>
      <c r="D42" s="299" t="s">
        <v>75</v>
      </c>
      <c r="E42" s="296"/>
      <c r="F42" s="166"/>
      <c r="G42" s="167"/>
      <c r="H42" s="168"/>
      <c r="I42" s="167"/>
      <c r="J42" s="169"/>
      <c r="K42" s="167"/>
      <c r="L42" s="168"/>
      <c r="M42" s="167"/>
      <c r="N42" s="169"/>
      <c r="O42" s="167"/>
      <c r="P42" s="168"/>
      <c r="Q42" s="167"/>
      <c r="R42" s="169"/>
      <c r="S42" s="167"/>
      <c r="T42" s="166"/>
      <c r="U42" s="153"/>
      <c r="V42" s="168"/>
      <c r="W42" s="167"/>
      <c r="X42" s="169"/>
      <c r="Y42" s="167"/>
      <c r="Z42" s="168"/>
      <c r="AA42" s="167"/>
      <c r="AB42" s="169"/>
      <c r="AC42" s="153"/>
      <c r="AD42" s="168"/>
      <c r="AE42" s="167"/>
      <c r="AF42" s="169"/>
      <c r="AG42" s="153"/>
      <c r="AH42" s="166"/>
      <c r="AI42" s="153"/>
      <c r="AJ42" s="168"/>
      <c r="AK42" s="167"/>
      <c r="AL42" s="169"/>
      <c r="AM42" s="167"/>
      <c r="AN42" s="308">
        <f t="shared" si="49"/>
        <v>0</v>
      </c>
      <c r="AO42" s="167"/>
      <c r="AP42" s="169">
        <v>0</v>
      </c>
      <c r="AQ42" s="167"/>
      <c r="AR42" s="308">
        <f t="shared" si="50"/>
        <v>0</v>
      </c>
      <c r="AS42" s="167"/>
      <c r="AT42" s="169">
        <v>0</v>
      </c>
      <c r="AU42" s="153"/>
      <c r="AV42" s="166">
        <v>0</v>
      </c>
      <c r="AW42" s="153"/>
      <c r="AX42" s="308">
        <f t="shared" si="51"/>
        <v>0</v>
      </c>
      <c r="AY42" s="167"/>
      <c r="AZ42" s="169">
        <v>0</v>
      </c>
      <c r="BA42" s="153"/>
      <c r="BB42" s="308">
        <f t="shared" si="52"/>
        <v>0</v>
      </c>
      <c r="BC42" s="167"/>
      <c r="BD42" s="169">
        <v>0</v>
      </c>
      <c r="BE42" s="153"/>
      <c r="BF42" s="308">
        <f t="shared" si="53"/>
        <v>0</v>
      </c>
      <c r="BG42" s="167"/>
      <c r="BH42" s="169">
        <v>0</v>
      </c>
      <c r="BI42" s="153"/>
      <c r="BJ42" s="166">
        <v>60</v>
      </c>
      <c r="BK42" s="153"/>
      <c r="BL42" s="308">
        <f t="shared" si="54"/>
        <v>15</v>
      </c>
      <c r="BM42" s="167"/>
      <c r="BN42" s="169">
        <v>75</v>
      </c>
      <c r="BO42" s="153"/>
      <c r="BP42" s="308">
        <f t="shared" si="55"/>
        <v>25</v>
      </c>
      <c r="BQ42" s="167"/>
      <c r="BR42" s="169">
        <v>100</v>
      </c>
      <c r="BS42" s="153"/>
      <c r="BT42" s="308">
        <f t="shared" si="56"/>
        <v>69</v>
      </c>
      <c r="BU42" s="167"/>
      <c r="BV42" s="169">
        <v>169</v>
      </c>
      <c r="BW42" s="153"/>
      <c r="BX42" s="166">
        <v>53</v>
      </c>
      <c r="BY42" s="153"/>
      <c r="BZ42" s="308">
        <v>3</v>
      </c>
      <c r="CA42" s="167"/>
      <c r="CB42" s="169">
        <v>56</v>
      </c>
      <c r="CC42" s="153"/>
      <c r="CD42" s="308">
        <v>5</v>
      </c>
      <c r="CE42" s="167"/>
      <c r="CF42" s="169">
        <v>64</v>
      </c>
      <c r="CG42" s="153"/>
      <c r="CH42" s="308">
        <v>12</v>
      </c>
      <c r="CI42" s="167"/>
      <c r="CJ42" s="169">
        <v>72</v>
      </c>
      <c r="CK42" s="153"/>
      <c r="CL42" s="166">
        <v>14</v>
      </c>
    </row>
    <row r="43" spans="2:90">
      <c r="B43" s="322"/>
      <c r="C43" s="299"/>
      <c r="D43" s="299" t="s">
        <v>98</v>
      </c>
      <c r="E43" s="296"/>
      <c r="F43" s="166"/>
      <c r="G43" s="167"/>
      <c r="H43" s="168"/>
      <c r="I43" s="167"/>
      <c r="J43" s="169"/>
      <c r="K43" s="167"/>
      <c r="L43" s="168"/>
      <c r="M43" s="167"/>
      <c r="N43" s="169"/>
      <c r="O43" s="167"/>
      <c r="P43" s="168"/>
      <c r="Q43" s="167"/>
      <c r="R43" s="169"/>
      <c r="S43" s="167"/>
      <c r="T43" s="166"/>
      <c r="U43" s="153"/>
      <c r="V43" s="168"/>
      <c r="W43" s="167"/>
      <c r="X43" s="169"/>
      <c r="Y43" s="167"/>
      <c r="Z43" s="168"/>
      <c r="AA43" s="167"/>
      <c r="AB43" s="169"/>
      <c r="AC43" s="153"/>
      <c r="AD43" s="168"/>
      <c r="AE43" s="167"/>
      <c r="AF43" s="169"/>
      <c r="AG43" s="153"/>
      <c r="AH43" s="166"/>
      <c r="AI43" s="153"/>
      <c r="AJ43" s="168"/>
      <c r="AK43" s="167"/>
      <c r="AL43" s="169"/>
      <c r="AM43" s="167"/>
      <c r="AN43" s="308">
        <f t="shared" si="49"/>
        <v>5184</v>
      </c>
      <c r="AO43" s="167"/>
      <c r="AP43" s="169">
        <v>5184</v>
      </c>
      <c r="AQ43" s="167"/>
      <c r="AR43" s="308">
        <f t="shared" si="50"/>
        <v>5870</v>
      </c>
      <c r="AS43" s="167"/>
      <c r="AT43" s="169">
        <v>11054</v>
      </c>
      <c r="AU43" s="153"/>
      <c r="AV43" s="166">
        <v>6378</v>
      </c>
      <c r="AW43" s="153"/>
      <c r="AX43" s="308">
        <f t="shared" si="51"/>
        <v>6285</v>
      </c>
      <c r="AY43" s="167"/>
      <c r="AZ43" s="169">
        <v>12663</v>
      </c>
      <c r="BA43" s="153"/>
      <c r="BB43" s="308">
        <f t="shared" si="52"/>
        <v>9948</v>
      </c>
      <c r="BC43" s="167"/>
      <c r="BD43" s="169">
        <v>22611</v>
      </c>
      <c r="BE43" s="153"/>
      <c r="BF43" s="308">
        <f t="shared" si="53"/>
        <v>13564</v>
      </c>
      <c r="BG43" s="167"/>
      <c r="BH43" s="169">
        <v>36175</v>
      </c>
      <c r="BI43" s="153"/>
      <c r="BJ43" s="166">
        <v>12625</v>
      </c>
      <c r="BK43" s="153"/>
      <c r="BL43" s="308">
        <f t="shared" si="54"/>
        <v>13764</v>
      </c>
      <c r="BM43" s="167"/>
      <c r="BN43" s="169">
        <v>26389</v>
      </c>
      <c r="BO43" s="153"/>
      <c r="BP43" s="308">
        <f t="shared" si="55"/>
        <v>14346</v>
      </c>
      <c r="BQ43" s="167"/>
      <c r="BR43" s="169">
        <v>40735</v>
      </c>
      <c r="BS43" s="153"/>
      <c r="BT43" s="308">
        <f t="shared" si="56"/>
        <v>13003</v>
      </c>
      <c r="BU43" s="167"/>
      <c r="BV43" s="169">
        <v>53738</v>
      </c>
      <c r="BW43" s="153"/>
      <c r="BX43" s="166">
        <v>12182</v>
      </c>
      <c r="BY43" s="153"/>
      <c r="BZ43" s="308">
        <v>12295</v>
      </c>
      <c r="CA43" s="167"/>
      <c r="CB43" s="169">
        <v>24478</v>
      </c>
      <c r="CC43" s="153"/>
      <c r="CD43" s="308">
        <v>12896</v>
      </c>
      <c r="CE43" s="167"/>
      <c r="CF43" s="169">
        <v>37375</v>
      </c>
      <c r="CG43" s="153"/>
      <c r="CH43" s="308">
        <v>13190</v>
      </c>
      <c r="CI43" s="167"/>
      <c r="CJ43" s="169">
        <v>50564</v>
      </c>
      <c r="CK43" s="153"/>
      <c r="CL43" s="166">
        <v>12501</v>
      </c>
    </row>
    <row r="44" spans="2:90">
      <c r="B44" s="322"/>
      <c r="C44" s="299"/>
      <c r="D44" s="299" t="s">
        <v>31</v>
      </c>
      <c r="E44" s="296"/>
      <c r="F44" s="166"/>
      <c r="G44" s="167"/>
      <c r="H44" s="168"/>
      <c r="I44" s="167"/>
      <c r="J44" s="169"/>
      <c r="K44" s="167"/>
      <c r="L44" s="168"/>
      <c r="M44" s="167"/>
      <c r="N44" s="169"/>
      <c r="O44" s="167"/>
      <c r="P44" s="168"/>
      <c r="Q44" s="167"/>
      <c r="R44" s="169"/>
      <c r="S44" s="167"/>
      <c r="T44" s="166"/>
      <c r="U44" s="153"/>
      <c r="V44" s="168"/>
      <c r="W44" s="167"/>
      <c r="X44" s="169"/>
      <c r="Y44" s="167"/>
      <c r="Z44" s="168"/>
      <c r="AA44" s="167"/>
      <c r="AB44" s="169"/>
      <c r="AC44" s="153"/>
      <c r="AD44" s="168"/>
      <c r="AE44" s="167"/>
      <c r="AF44" s="169"/>
      <c r="AG44" s="153"/>
      <c r="AH44" s="166"/>
      <c r="AI44" s="153"/>
      <c r="AJ44" s="168"/>
      <c r="AK44" s="167"/>
      <c r="AL44" s="169"/>
      <c r="AM44" s="167"/>
      <c r="AN44" s="308">
        <f t="shared" si="49"/>
        <v>2914</v>
      </c>
      <c r="AO44" s="167"/>
      <c r="AP44" s="169">
        <v>2914</v>
      </c>
      <c r="AQ44" s="167"/>
      <c r="AR44" s="308">
        <f t="shared" si="50"/>
        <v>4657</v>
      </c>
      <c r="AS44" s="167"/>
      <c r="AT44" s="169">
        <v>7571</v>
      </c>
      <c r="AU44" s="153"/>
      <c r="AV44" s="166">
        <v>4361</v>
      </c>
      <c r="AW44" s="153"/>
      <c r="AX44" s="308">
        <f t="shared" si="51"/>
        <v>4557</v>
      </c>
      <c r="AY44" s="167"/>
      <c r="AZ44" s="169">
        <v>8918</v>
      </c>
      <c r="BA44" s="153"/>
      <c r="BB44" s="308">
        <f t="shared" si="52"/>
        <v>6171</v>
      </c>
      <c r="BC44" s="167"/>
      <c r="BD44" s="169">
        <v>15089</v>
      </c>
      <c r="BE44" s="153"/>
      <c r="BF44" s="308">
        <f t="shared" si="53"/>
        <v>8554</v>
      </c>
      <c r="BG44" s="167"/>
      <c r="BH44" s="169">
        <v>23643</v>
      </c>
      <c r="BI44" s="153"/>
      <c r="BJ44" s="166">
        <v>8719</v>
      </c>
      <c r="BK44" s="153"/>
      <c r="BL44" s="308">
        <f t="shared" si="54"/>
        <v>8860</v>
      </c>
      <c r="BM44" s="167"/>
      <c r="BN44" s="169">
        <v>17579</v>
      </c>
      <c r="BO44" s="153"/>
      <c r="BP44" s="308">
        <f t="shared" si="55"/>
        <v>8530</v>
      </c>
      <c r="BQ44" s="167"/>
      <c r="BR44" s="169">
        <v>26109</v>
      </c>
      <c r="BS44" s="153"/>
      <c r="BT44" s="308">
        <f t="shared" si="56"/>
        <v>9162</v>
      </c>
      <c r="BU44" s="167"/>
      <c r="BV44" s="169">
        <v>35271</v>
      </c>
      <c r="BW44" s="153"/>
      <c r="BX44" s="166">
        <v>9181</v>
      </c>
      <c r="BY44" s="153"/>
      <c r="BZ44" s="308">
        <v>9272</v>
      </c>
      <c r="CA44" s="167"/>
      <c r="CB44" s="169">
        <v>18452</v>
      </c>
      <c r="CC44" s="153"/>
      <c r="CD44" s="308">
        <v>9012</v>
      </c>
      <c r="CE44" s="167"/>
      <c r="CF44" s="169">
        <v>27463</v>
      </c>
      <c r="CG44" s="153"/>
      <c r="CH44" s="308">
        <v>9125</v>
      </c>
      <c r="CI44" s="167"/>
      <c r="CJ44" s="169">
        <v>36589</v>
      </c>
      <c r="CK44" s="153"/>
      <c r="CL44" s="166">
        <v>10094</v>
      </c>
    </row>
    <row r="45" spans="2:90">
      <c r="B45" s="322"/>
      <c r="C45" s="296"/>
      <c r="D45" s="296" t="s">
        <v>103</v>
      </c>
      <c r="E45" s="296"/>
      <c r="F45" s="166"/>
      <c r="G45" s="167"/>
      <c r="H45" s="168"/>
      <c r="I45" s="167"/>
      <c r="J45" s="169"/>
      <c r="K45" s="167"/>
      <c r="L45" s="168"/>
      <c r="M45" s="167"/>
      <c r="N45" s="169"/>
      <c r="O45" s="167"/>
      <c r="P45" s="168"/>
      <c r="Q45" s="167"/>
      <c r="R45" s="169"/>
      <c r="S45" s="167"/>
      <c r="T45" s="166"/>
      <c r="U45" s="153"/>
      <c r="V45" s="168"/>
      <c r="W45" s="167"/>
      <c r="X45" s="169"/>
      <c r="Y45" s="167"/>
      <c r="Z45" s="168"/>
      <c r="AA45" s="167"/>
      <c r="AB45" s="169"/>
      <c r="AC45" s="153"/>
      <c r="AD45" s="168"/>
      <c r="AE45" s="167"/>
      <c r="AF45" s="169"/>
      <c r="AG45" s="153"/>
      <c r="AH45" s="166"/>
      <c r="AI45" s="153"/>
      <c r="AJ45" s="168"/>
      <c r="AK45" s="167"/>
      <c r="AL45" s="169"/>
      <c r="AM45" s="167"/>
      <c r="AN45" s="308">
        <f t="shared" si="49"/>
        <v>0</v>
      </c>
      <c r="AO45" s="167"/>
      <c r="AP45" s="169">
        <v>0</v>
      </c>
      <c r="AQ45" s="167"/>
      <c r="AR45" s="308">
        <f t="shared" si="50"/>
        <v>28</v>
      </c>
      <c r="AS45" s="167"/>
      <c r="AT45" s="169">
        <v>28</v>
      </c>
      <c r="AU45" s="153"/>
      <c r="AV45" s="166">
        <v>65</v>
      </c>
      <c r="AW45" s="153"/>
      <c r="AX45" s="308">
        <f t="shared" si="51"/>
        <v>425</v>
      </c>
      <c r="AY45" s="167"/>
      <c r="AZ45" s="169">
        <v>490</v>
      </c>
      <c r="BA45" s="153"/>
      <c r="BB45" s="308">
        <f t="shared" si="52"/>
        <v>626</v>
      </c>
      <c r="BC45" s="167"/>
      <c r="BD45" s="169">
        <v>1116</v>
      </c>
      <c r="BE45" s="153"/>
      <c r="BF45" s="308">
        <f t="shared" si="53"/>
        <v>1366</v>
      </c>
      <c r="BG45" s="167"/>
      <c r="BH45" s="169">
        <v>2482</v>
      </c>
      <c r="BI45" s="153"/>
      <c r="BJ45" s="166">
        <v>682</v>
      </c>
      <c r="BK45" s="153"/>
      <c r="BL45" s="308">
        <f t="shared" si="54"/>
        <v>-1668</v>
      </c>
      <c r="BM45" s="167"/>
      <c r="BN45" s="169">
        <v>-986</v>
      </c>
      <c r="BO45" s="153"/>
      <c r="BP45" s="308">
        <f t="shared" si="55"/>
        <v>425</v>
      </c>
      <c r="BQ45" s="167"/>
      <c r="BR45" s="169">
        <v>-561</v>
      </c>
      <c r="BS45" s="153"/>
      <c r="BT45" s="308">
        <f t="shared" si="56"/>
        <v>1252</v>
      </c>
      <c r="BU45" s="167"/>
      <c r="BV45" s="169">
        <v>691</v>
      </c>
      <c r="BW45" s="153"/>
      <c r="BX45" s="166">
        <v>547</v>
      </c>
      <c r="BY45" s="153"/>
      <c r="BZ45" s="308">
        <v>392</v>
      </c>
      <c r="CA45" s="167"/>
      <c r="CB45" s="169">
        <v>939</v>
      </c>
      <c r="CC45" s="153"/>
      <c r="CD45" s="308">
        <v>885</v>
      </c>
      <c r="CE45" s="167"/>
      <c r="CF45" s="169">
        <v>1823</v>
      </c>
      <c r="CG45" s="153"/>
      <c r="CH45" s="308">
        <v>575</v>
      </c>
      <c r="CI45" s="167"/>
      <c r="CJ45" s="169">
        <v>2399</v>
      </c>
      <c r="CK45" s="153"/>
      <c r="CL45" s="166">
        <v>423</v>
      </c>
    </row>
    <row r="46" spans="2:90">
      <c r="B46" s="322"/>
      <c r="C46" s="162"/>
      <c r="D46" s="156" t="s">
        <v>99</v>
      </c>
      <c r="E46" s="296"/>
      <c r="F46" s="166"/>
      <c r="G46" s="167"/>
      <c r="H46" s="168"/>
      <c r="I46" s="167"/>
      <c r="J46" s="169"/>
      <c r="K46" s="167"/>
      <c r="L46" s="168"/>
      <c r="M46" s="167"/>
      <c r="N46" s="169"/>
      <c r="O46" s="167"/>
      <c r="P46" s="168"/>
      <c r="Q46" s="167"/>
      <c r="R46" s="169"/>
      <c r="S46" s="167"/>
      <c r="T46" s="166"/>
      <c r="U46" s="153"/>
      <c r="V46" s="168"/>
      <c r="W46" s="167"/>
      <c r="X46" s="169"/>
      <c r="Y46" s="167"/>
      <c r="Z46" s="168"/>
      <c r="AA46" s="167"/>
      <c r="AB46" s="169"/>
      <c r="AC46" s="153"/>
      <c r="AD46" s="168"/>
      <c r="AE46" s="167"/>
      <c r="AF46" s="169"/>
      <c r="AG46" s="153"/>
      <c r="AH46" s="166"/>
      <c r="AI46" s="153"/>
      <c r="AJ46" s="168"/>
      <c r="AK46" s="167"/>
      <c r="AL46" s="169"/>
      <c r="AM46" s="167"/>
      <c r="AN46" s="199">
        <f>SUM(AN41:AN45)</f>
        <v>14825</v>
      </c>
      <c r="AO46" s="167"/>
      <c r="AP46" s="200">
        <f>SUM(AP41:AP45)</f>
        <v>14825</v>
      </c>
      <c r="AQ46" s="329"/>
      <c r="AR46" s="199">
        <f>SUM(AR41:AR45)</f>
        <v>21102</v>
      </c>
      <c r="AS46" s="167"/>
      <c r="AT46" s="200">
        <f>SUM(AT41:AT45)</f>
        <v>35927</v>
      </c>
      <c r="AU46" s="153"/>
      <c r="AV46" s="328">
        <f>SUM(AV41:AV45)</f>
        <v>21759</v>
      </c>
      <c r="AW46" s="167"/>
      <c r="AX46" s="199">
        <f>SUM(AX41:AX45)</f>
        <v>22661</v>
      </c>
      <c r="AY46" s="329"/>
      <c r="AZ46" s="200">
        <f>SUM(AZ41:AZ45)</f>
        <v>44420</v>
      </c>
      <c r="BA46" s="167"/>
      <c r="BB46" s="199">
        <f>SUM(BB41:BB45)</f>
        <v>29396</v>
      </c>
      <c r="BC46" s="329"/>
      <c r="BD46" s="200">
        <f>SUM(BD41:BD45)</f>
        <v>73816</v>
      </c>
      <c r="BE46" s="167"/>
      <c r="BF46" s="199">
        <f>SUM(BF41:BF45)</f>
        <v>42749</v>
      </c>
      <c r="BG46" s="329"/>
      <c r="BH46" s="200">
        <f>SUM(BH41:BH45)</f>
        <v>116565</v>
      </c>
      <c r="BI46" s="153"/>
      <c r="BJ46" s="328">
        <f>SUM(BJ41:BJ45)</f>
        <v>42034</v>
      </c>
      <c r="BK46" s="167"/>
      <c r="BL46" s="199">
        <f>SUM(BL41:BL45)</f>
        <v>40820</v>
      </c>
      <c r="BM46" s="329"/>
      <c r="BN46" s="200">
        <f>SUM(BN41:BN45)</f>
        <v>82854</v>
      </c>
      <c r="BO46" s="167"/>
      <c r="BP46" s="199">
        <f>SUM(BP41:BP45)</f>
        <v>42871</v>
      </c>
      <c r="BQ46" s="329"/>
      <c r="BR46" s="200">
        <f>SUM(BR41:BR45)</f>
        <v>125725</v>
      </c>
      <c r="BS46" s="167"/>
      <c r="BT46" s="199">
        <f>SUM(BT41:BT45)</f>
        <v>42902</v>
      </c>
      <c r="BU46" s="329"/>
      <c r="BV46" s="200">
        <f>SUM(BV41:BV45)</f>
        <v>168627</v>
      </c>
      <c r="BW46" s="153"/>
      <c r="BX46" s="328">
        <f>SUM(BX41:BX45)</f>
        <v>44212</v>
      </c>
      <c r="BY46" s="167"/>
      <c r="BZ46" s="199">
        <f>SUM(BZ41:BZ45)</f>
        <v>45622</v>
      </c>
      <c r="CA46" s="329"/>
      <c r="CB46" s="200">
        <f>SUM(CB41:CB45)</f>
        <v>89834</v>
      </c>
      <c r="CC46" s="167"/>
      <c r="CD46" s="199">
        <f>SUM(CD41:CD45)</f>
        <v>46164</v>
      </c>
      <c r="CE46" s="329"/>
      <c r="CF46" s="200">
        <f>SUM(CF41:CF45)</f>
        <v>135998</v>
      </c>
      <c r="CG46" s="167"/>
      <c r="CH46" s="199">
        <f>SUM(CH41:CH45)</f>
        <v>47353</v>
      </c>
      <c r="CI46" s="329"/>
      <c r="CJ46" s="200">
        <f>SUM(CJ41:CJ45)</f>
        <v>183351</v>
      </c>
      <c r="CK46" s="153"/>
      <c r="CL46" s="328">
        <f>SUM(CL41:CL45)</f>
        <v>46992</v>
      </c>
    </row>
    <row r="47" spans="2:90">
      <c r="B47" s="322"/>
      <c r="C47" s="162"/>
      <c r="D47" s="162"/>
      <c r="E47" s="296"/>
      <c r="F47" s="166"/>
      <c r="G47" s="167"/>
      <c r="H47" s="168"/>
      <c r="I47" s="167"/>
      <c r="J47" s="169"/>
      <c r="K47" s="167"/>
      <c r="L47" s="168"/>
      <c r="M47" s="167"/>
      <c r="N47" s="169"/>
      <c r="O47" s="167"/>
      <c r="P47" s="168"/>
      <c r="Q47" s="167"/>
      <c r="R47" s="169"/>
      <c r="S47" s="167"/>
      <c r="T47" s="166"/>
      <c r="U47" s="153"/>
      <c r="V47" s="168"/>
      <c r="W47" s="167"/>
      <c r="X47" s="169"/>
      <c r="Y47" s="167"/>
      <c r="Z47" s="168"/>
      <c r="AA47" s="167"/>
      <c r="AB47" s="169"/>
      <c r="AC47" s="153"/>
      <c r="AD47" s="168"/>
      <c r="AE47" s="167"/>
      <c r="AF47" s="169"/>
      <c r="AG47" s="153"/>
      <c r="AH47" s="166"/>
      <c r="AI47" s="153"/>
      <c r="AJ47" s="168"/>
      <c r="AK47" s="167"/>
      <c r="AL47" s="169"/>
      <c r="AM47" s="167"/>
      <c r="AN47" s="168"/>
      <c r="AO47" s="167"/>
      <c r="AP47" s="169"/>
      <c r="AQ47" s="167"/>
      <c r="AR47" s="168"/>
      <c r="AS47" s="167"/>
      <c r="AT47" s="169"/>
      <c r="AU47" s="153"/>
      <c r="AV47" s="166"/>
      <c r="AW47" s="153"/>
      <c r="AX47" s="168"/>
      <c r="AY47" s="167"/>
      <c r="AZ47" s="169"/>
      <c r="BA47" s="153"/>
      <c r="BB47" s="168"/>
      <c r="BC47" s="167"/>
      <c r="BD47" s="169"/>
      <c r="BE47" s="153"/>
      <c r="BF47" s="168"/>
      <c r="BG47" s="167"/>
      <c r="BH47" s="169"/>
      <c r="BI47" s="153"/>
      <c r="BJ47" s="166"/>
      <c r="BK47" s="153"/>
      <c r="BL47" s="168"/>
      <c r="BM47" s="167"/>
      <c r="BN47" s="169"/>
      <c r="BO47" s="153"/>
      <c r="BP47" s="168"/>
      <c r="BQ47" s="167"/>
      <c r="BR47" s="169"/>
      <c r="BS47" s="153"/>
      <c r="BT47" s="168"/>
      <c r="BU47" s="167"/>
      <c r="BV47" s="169"/>
      <c r="BW47" s="153"/>
      <c r="BX47" s="166"/>
      <c r="BY47" s="153"/>
      <c r="BZ47" s="168"/>
      <c r="CA47" s="167"/>
      <c r="CB47" s="169"/>
      <c r="CC47" s="153"/>
      <c r="CD47" s="168"/>
      <c r="CE47" s="167"/>
      <c r="CF47" s="169"/>
      <c r="CG47" s="153"/>
      <c r="CH47" s="168"/>
      <c r="CI47" s="167"/>
      <c r="CJ47" s="169"/>
      <c r="CK47" s="153"/>
      <c r="CL47" s="166"/>
    </row>
    <row r="48" spans="2:90">
      <c r="B48" s="322"/>
      <c r="C48" s="209" t="s">
        <v>104</v>
      </c>
      <c r="D48" s="162"/>
      <c r="E48" s="295"/>
      <c r="F48" s="166"/>
      <c r="G48" s="167"/>
      <c r="H48" s="168"/>
      <c r="I48" s="167"/>
      <c r="J48" s="169"/>
      <c r="K48" s="167"/>
      <c r="L48" s="168"/>
      <c r="M48" s="167"/>
      <c r="N48" s="169"/>
      <c r="O48" s="167"/>
      <c r="P48" s="168"/>
      <c r="Q48" s="167"/>
      <c r="R48" s="169"/>
      <c r="S48" s="167"/>
      <c r="T48" s="166"/>
      <c r="U48" s="153"/>
      <c r="V48" s="168"/>
      <c r="W48" s="167"/>
      <c r="X48" s="169"/>
      <c r="Y48" s="167"/>
      <c r="Z48" s="168"/>
      <c r="AA48" s="167"/>
      <c r="AB48" s="169"/>
      <c r="AC48" s="153"/>
      <c r="AD48" s="168"/>
      <c r="AE48" s="167"/>
      <c r="AF48" s="169"/>
      <c r="AG48" s="153"/>
      <c r="AH48" s="166"/>
      <c r="AI48" s="153"/>
      <c r="AJ48" s="168"/>
      <c r="AK48" s="167"/>
      <c r="AL48" s="169"/>
      <c r="AM48" s="167"/>
      <c r="AN48" s="168">
        <f>AN38-AN46</f>
        <v>-463</v>
      </c>
      <c r="AO48" s="167"/>
      <c r="AP48" s="169">
        <f>AP38-AP46</f>
        <v>-463</v>
      </c>
      <c r="AQ48" s="329"/>
      <c r="AR48" s="168">
        <f>AR38-AR46</f>
        <v>419</v>
      </c>
      <c r="AS48" s="167"/>
      <c r="AT48" s="169">
        <f>AT38-AT46</f>
        <v>-44</v>
      </c>
      <c r="AU48" s="153"/>
      <c r="AV48" s="166">
        <f>AV38-AV46</f>
        <v>744</v>
      </c>
      <c r="AW48" s="329"/>
      <c r="AX48" s="168">
        <f>AX38-AX46</f>
        <v>-177</v>
      </c>
      <c r="AY48" s="167"/>
      <c r="AZ48" s="169">
        <f>AZ38-AZ46</f>
        <v>567</v>
      </c>
      <c r="BA48" s="329"/>
      <c r="BB48" s="168">
        <f>BB38-BB46</f>
        <v>-877</v>
      </c>
      <c r="BC48" s="167"/>
      <c r="BD48" s="169">
        <f>BD38-BD46</f>
        <v>-310</v>
      </c>
      <c r="BE48" s="329"/>
      <c r="BF48" s="168">
        <f>BF38-BF46</f>
        <v>600</v>
      </c>
      <c r="BG48" s="167"/>
      <c r="BH48" s="169">
        <f>BH38-BH46</f>
        <v>290</v>
      </c>
      <c r="BI48" s="153"/>
      <c r="BJ48" s="166">
        <f>BJ38-BJ46</f>
        <v>1535</v>
      </c>
      <c r="BK48" s="329"/>
      <c r="BL48" s="168">
        <f>BL38-BL46</f>
        <v>3795</v>
      </c>
      <c r="BM48" s="167"/>
      <c r="BN48" s="169">
        <f>BN38-BN46</f>
        <v>5330</v>
      </c>
      <c r="BO48" s="329"/>
      <c r="BP48" s="168">
        <f>BP38-BP46</f>
        <v>989</v>
      </c>
      <c r="BQ48" s="167"/>
      <c r="BR48" s="169">
        <f>BR38-BR46</f>
        <v>6319</v>
      </c>
      <c r="BS48" s="329"/>
      <c r="BT48" s="168">
        <f>BT38-BT46</f>
        <v>20</v>
      </c>
      <c r="BU48" s="167"/>
      <c r="BV48" s="169">
        <f>BV38-BV46</f>
        <v>6339</v>
      </c>
      <c r="BW48" s="153"/>
      <c r="BX48" s="166">
        <f>BX38-BX46</f>
        <v>671</v>
      </c>
      <c r="BY48" s="329"/>
      <c r="BZ48" s="168">
        <f>BZ38-BZ46</f>
        <v>-159</v>
      </c>
      <c r="CA48" s="167"/>
      <c r="CB48" s="169">
        <f>CB38-CB46</f>
        <v>512</v>
      </c>
      <c r="CC48" s="329"/>
      <c r="CD48" s="168">
        <f>CD38-CD46</f>
        <v>21</v>
      </c>
      <c r="CE48" s="167"/>
      <c r="CF48" s="169">
        <f>CF38-CF46</f>
        <v>532</v>
      </c>
      <c r="CG48" s="329"/>
      <c r="CH48" s="168">
        <f>CH38-CH46</f>
        <v>1296</v>
      </c>
      <c r="CI48" s="167"/>
      <c r="CJ48" s="169">
        <f>CJ38-CJ46</f>
        <v>1829</v>
      </c>
      <c r="CK48" s="153"/>
      <c r="CL48" s="166">
        <f>CL38-CL46</f>
        <v>2283</v>
      </c>
    </row>
    <row r="49" spans="2:90">
      <c r="B49" s="322"/>
      <c r="C49" s="323"/>
      <c r="D49" s="296"/>
      <c r="E49" s="296"/>
      <c r="F49" s="166"/>
      <c r="G49" s="167"/>
      <c r="H49" s="168"/>
      <c r="I49" s="167"/>
      <c r="J49" s="169"/>
      <c r="K49" s="167"/>
      <c r="L49" s="168"/>
      <c r="M49" s="167"/>
      <c r="N49" s="169"/>
      <c r="O49" s="167"/>
      <c r="P49" s="168"/>
      <c r="Q49" s="167"/>
      <c r="R49" s="169"/>
      <c r="S49" s="167"/>
      <c r="T49" s="166"/>
      <c r="U49" s="153"/>
      <c r="V49" s="168"/>
      <c r="W49" s="167"/>
      <c r="X49" s="169"/>
      <c r="Y49" s="167"/>
      <c r="Z49" s="168"/>
      <c r="AA49" s="167"/>
      <c r="AB49" s="169"/>
      <c r="AC49" s="153"/>
      <c r="AD49" s="168"/>
      <c r="AE49" s="167"/>
      <c r="AF49" s="169"/>
      <c r="AG49" s="153"/>
      <c r="AH49" s="324"/>
      <c r="AI49" s="153"/>
      <c r="AJ49" s="325"/>
      <c r="AK49" s="167"/>
      <c r="AL49" s="326"/>
      <c r="AM49" s="167"/>
      <c r="AN49" s="325"/>
      <c r="AO49" s="167"/>
      <c r="AP49" s="326"/>
      <c r="AQ49" s="167"/>
      <c r="AR49" s="325"/>
      <c r="AS49" s="167"/>
      <c r="AT49" s="326"/>
      <c r="AU49" s="153"/>
      <c r="AV49" s="166"/>
      <c r="AW49" s="153"/>
      <c r="AX49" s="325"/>
      <c r="AY49" s="167"/>
      <c r="AZ49" s="169"/>
      <c r="BA49" s="153"/>
      <c r="BB49" s="325"/>
      <c r="BC49" s="167"/>
      <c r="BD49" s="169"/>
      <c r="BE49" s="153"/>
      <c r="BF49" s="325"/>
      <c r="BG49" s="167"/>
      <c r="BH49" s="169"/>
      <c r="BI49" s="153"/>
      <c r="BJ49" s="166"/>
      <c r="BK49" s="153"/>
      <c r="BL49" s="325"/>
      <c r="BM49" s="167"/>
      <c r="BN49" s="169"/>
      <c r="BO49" s="153"/>
      <c r="BP49" s="325"/>
      <c r="BQ49" s="167"/>
      <c r="BR49" s="169"/>
      <c r="BS49" s="153"/>
      <c r="BT49" s="325"/>
      <c r="BU49" s="167"/>
      <c r="BV49" s="169"/>
      <c r="BW49" s="153"/>
      <c r="BX49" s="166"/>
      <c r="BY49" s="153"/>
      <c r="BZ49" s="325"/>
      <c r="CA49" s="167"/>
      <c r="CB49" s="169"/>
      <c r="CC49" s="153"/>
      <c r="CD49" s="325"/>
      <c r="CE49" s="167"/>
      <c r="CF49" s="169"/>
      <c r="CG49" s="153"/>
      <c r="CH49" s="325"/>
      <c r="CI49" s="167"/>
      <c r="CJ49" s="169"/>
      <c r="CK49" s="153"/>
      <c r="CL49" s="166"/>
    </row>
    <row r="50" spans="2:90">
      <c r="B50" s="322"/>
      <c r="C50" s="323"/>
      <c r="D50" s="296"/>
      <c r="E50" s="296"/>
      <c r="F50" s="166"/>
      <c r="G50" s="167"/>
      <c r="H50" s="168"/>
      <c r="I50" s="167"/>
      <c r="J50" s="169"/>
      <c r="K50" s="167"/>
      <c r="L50" s="168"/>
      <c r="M50" s="167"/>
      <c r="N50" s="169"/>
      <c r="O50" s="167"/>
      <c r="P50" s="168"/>
      <c r="Q50" s="167"/>
      <c r="R50" s="169"/>
      <c r="S50" s="167"/>
      <c r="T50" s="166"/>
      <c r="U50" s="153"/>
      <c r="V50" s="168"/>
      <c r="W50" s="167"/>
      <c r="X50" s="169"/>
      <c r="Y50" s="167"/>
      <c r="Z50" s="168"/>
      <c r="AA50" s="167"/>
      <c r="AB50" s="169"/>
      <c r="AC50" s="153"/>
      <c r="AD50" s="168"/>
      <c r="AE50" s="167"/>
      <c r="AF50" s="169"/>
      <c r="AG50" s="153"/>
      <c r="AH50" s="324"/>
      <c r="AI50" s="153"/>
      <c r="AJ50" s="325"/>
      <c r="AK50" s="167"/>
      <c r="AL50" s="326"/>
      <c r="AM50" s="167"/>
      <c r="AN50" s="325"/>
      <c r="AO50" s="167"/>
      <c r="AP50" s="326"/>
      <c r="AQ50" s="167"/>
      <c r="AR50" s="325"/>
      <c r="AS50" s="167"/>
      <c r="AT50" s="326"/>
      <c r="AU50" s="153"/>
      <c r="AV50" s="166"/>
      <c r="AW50" s="153"/>
      <c r="AX50" s="325"/>
      <c r="AY50" s="167"/>
      <c r="AZ50" s="169"/>
      <c r="BA50" s="153"/>
      <c r="BB50" s="325"/>
      <c r="BC50" s="167"/>
      <c r="BD50" s="169"/>
      <c r="BE50" s="153"/>
      <c r="BF50" s="325"/>
      <c r="BG50" s="167"/>
      <c r="BH50" s="169"/>
      <c r="BI50" s="153"/>
      <c r="BJ50" s="166"/>
      <c r="BK50" s="153"/>
      <c r="BL50" s="325"/>
      <c r="BM50" s="167"/>
      <c r="BN50" s="169"/>
      <c r="BO50" s="153"/>
      <c r="BP50" s="325"/>
      <c r="BQ50" s="167"/>
      <c r="BR50" s="169"/>
      <c r="BS50" s="153"/>
      <c r="BT50" s="325"/>
      <c r="BU50" s="167"/>
      <c r="BV50" s="169"/>
      <c r="BW50" s="153"/>
      <c r="BX50" s="166"/>
      <c r="BY50" s="153"/>
      <c r="BZ50" s="325"/>
      <c r="CA50" s="167"/>
      <c r="CB50" s="169"/>
      <c r="CC50" s="153"/>
      <c r="CD50" s="325"/>
      <c r="CE50" s="167"/>
      <c r="CF50" s="169"/>
      <c r="CG50" s="153"/>
      <c r="CH50" s="325"/>
      <c r="CI50" s="167"/>
      <c r="CJ50" s="169"/>
      <c r="CK50" s="153"/>
      <c r="CL50" s="166"/>
    </row>
    <row r="51" spans="2:90">
      <c r="B51" s="156" t="s">
        <v>105</v>
      </c>
      <c r="C51" s="296"/>
      <c r="D51" s="296"/>
      <c r="E51" s="296"/>
      <c r="F51" s="166"/>
      <c r="G51" s="167"/>
      <c r="H51" s="168"/>
      <c r="I51" s="167"/>
      <c r="J51" s="169"/>
      <c r="K51" s="167"/>
      <c r="L51" s="168"/>
      <c r="M51" s="167"/>
      <c r="N51" s="169"/>
      <c r="O51" s="167"/>
      <c r="P51" s="168"/>
      <c r="Q51" s="167"/>
      <c r="R51" s="169"/>
      <c r="S51" s="167"/>
      <c r="T51" s="166"/>
      <c r="U51" s="153"/>
      <c r="V51" s="168"/>
      <c r="W51" s="167"/>
      <c r="X51" s="169"/>
      <c r="Y51" s="167"/>
      <c r="Z51" s="168"/>
      <c r="AA51" s="167"/>
      <c r="AB51" s="169"/>
      <c r="AC51" s="153"/>
      <c r="AD51" s="168"/>
      <c r="AE51" s="167"/>
      <c r="AF51" s="169"/>
      <c r="AG51" s="153"/>
      <c r="AH51" s="324"/>
      <c r="AI51" s="153"/>
      <c r="AJ51" s="325"/>
      <c r="AK51" s="167"/>
      <c r="AL51" s="326"/>
      <c r="AM51" s="167"/>
      <c r="AN51" s="325"/>
      <c r="AO51" s="167"/>
      <c r="AP51" s="326"/>
      <c r="AQ51" s="167"/>
      <c r="AR51" s="325"/>
      <c r="AS51" s="167"/>
      <c r="AT51" s="326"/>
      <c r="AU51" s="153"/>
      <c r="AV51" s="166"/>
      <c r="AW51" s="153"/>
      <c r="AX51" s="325"/>
      <c r="AY51" s="167"/>
      <c r="AZ51" s="169"/>
      <c r="BA51" s="153"/>
      <c r="BB51" s="325"/>
      <c r="BC51" s="167"/>
      <c r="BD51" s="169"/>
      <c r="BE51" s="153"/>
      <c r="BF51" s="325"/>
      <c r="BG51" s="167"/>
      <c r="BH51" s="169"/>
      <c r="BI51" s="153"/>
      <c r="BJ51" s="166"/>
      <c r="BK51" s="153"/>
      <c r="BL51" s="325"/>
      <c r="BM51" s="167"/>
      <c r="BN51" s="169"/>
      <c r="BO51" s="153"/>
      <c r="BP51" s="325"/>
      <c r="BQ51" s="167"/>
      <c r="BR51" s="169"/>
      <c r="BS51" s="153"/>
      <c r="BT51" s="325"/>
      <c r="BU51" s="167"/>
      <c r="BV51" s="169"/>
      <c r="BW51" s="153"/>
      <c r="BX51" s="166"/>
      <c r="BY51" s="153"/>
      <c r="BZ51" s="325"/>
      <c r="CA51" s="167"/>
      <c r="CB51" s="169"/>
      <c r="CC51" s="153"/>
      <c r="CD51" s="325"/>
      <c r="CE51" s="167"/>
      <c r="CF51" s="169"/>
      <c r="CG51" s="153"/>
      <c r="CH51" s="325"/>
      <c r="CI51" s="167"/>
      <c r="CJ51" s="169"/>
      <c r="CK51" s="153"/>
      <c r="CL51" s="166"/>
    </row>
    <row r="52" spans="2:90">
      <c r="B52" s="153"/>
      <c r="C52" s="295" t="s">
        <v>23</v>
      </c>
      <c r="D52" s="330"/>
      <c r="E52" s="330"/>
      <c r="F52" s="166"/>
      <c r="G52" s="167"/>
      <c r="H52" s="191"/>
      <c r="I52" s="167"/>
      <c r="J52" s="169"/>
      <c r="K52" s="167"/>
      <c r="L52" s="191"/>
      <c r="M52" s="167"/>
      <c r="N52" s="169"/>
      <c r="O52" s="167"/>
      <c r="P52" s="191"/>
      <c r="Q52" s="167"/>
      <c r="R52" s="169"/>
      <c r="S52" s="167"/>
      <c r="T52" s="166"/>
      <c r="U52" s="153"/>
      <c r="V52" s="191"/>
      <c r="W52" s="167"/>
      <c r="X52" s="169"/>
      <c r="Y52" s="167"/>
      <c r="Z52" s="191"/>
      <c r="AA52" s="167"/>
      <c r="AB52" s="169"/>
      <c r="AC52" s="153"/>
      <c r="AD52" s="191"/>
      <c r="AE52" s="167"/>
      <c r="AF52" s="169"/>
      <c r="AG52" s="153"/>
      <c r="AH52" s="166"/>
      <c r="AI52" s="153"/>
      <c r="AJ52" s="168"/>
      <c r="AK52" s="167"/>
      <c r="AL52" s="169"/>
      <c r="AM52" s="167"/>
      <c r="AN52" s="168"/>
      <c r="AO52" s="167"/>
      <c r="AP52" s="169"/>
      <c r="AQ52" s="167"/>
      <c r="AR52" s="168"/>
      <c r="AS52" s="167"/>
      <c r="AT52" s="169"/>
      <c r="AU52" s="153"/>
      <c r="AV52" s="166"/>
      <c r="AW52" s="153"/>
      <c r="AX52" s="168"/>
      <c r="AY52" s="167"/>
      <c r="AZ52" s="169"/>
      <c r="BA52" s="153"/>
      <c r="BB52" s="168"/>
      <c r="BC52" s="167"/>
      <c r="BD52" s="169"/>
      <c r="BE52" s="153"/>
      <c r="BF52" s="168"/>
      <c r="BG52" s="167"/>
      <c r="BH52" s="169"/>
      <c r="BI52" s="153"/>
      <c r="BJ52" s="166"/>
      <c r="BK52" s="153"/>
      <c r="BL52" s="168"/>
      <c r="BM52" s="167"/>
      <c r="BN52" s="169"/>
      <c r="BO52" s="153"/>
      <c r="BP52" s="168"/>
      <c r="BQ52" s="167"/>
      <c r="BR52" s="169"/>
      <c r="BS52" s="153"/>
      <c r="BT52" s="168"/>
      <c r="BU52" s="167"/>
      <c r="BV52" s="169"/>
      <c r="BW52" s="153"/>
      <c r="BX52" s="166"/>
      <c r="BY52" s="153"/>
      <c r="BZ52" s="168"/>
      <c r="CA52" s="167"/>
      <c r="CB52" s="169"/>
      <c r="CC52" s="153"/>
      <c r="CD52" s="168"/>
      <c r="CE52" s="167"/>
      <c r="CF52" s="169"/>
      <c r="CG52" s="153"/>
      <c r="CH52" s="168"/>
      <c r="CI52" s="167"/>
      <c r="CJ52" s="169"/>
      <c r="CK52" s="153"/>
      <c r="CL52" s="166"/>
    </row>
    <row r="53" spans="2:90">
      <c r="B53" s="153"/>
      <c r="C53" s="295"/>
      <c r="D53" s="330" t="s">
        <v>106</v>
      </c>
      <c r="E53" s="330"/>
      <c r="F53" s="166"/>
      <c r="G53" s="167"/>
      <c r="H53" s="191"/>
      <c r="I53" s="167"/>
      <c r="J53" s="169"/>
      <c r="K53" s="167"/>
      <c r="L53" s="191"/>
      <c r="M53" s="167"/>
      <c r="N53" s="169"/>
      <c r="O53" s="167"/>
      <c r="P53" s="191"/>
      <c r="Q53" s="167"/>
      <c r="R53" s="169"/>
      <c r="S53" s="167"/>
      <c r="T53" s="166"/>
      <c r="U53" s="153"/>
      <c r="V53" s="191"/>
      <c r="W53" s="167"/>
      <c r="X53" s="169"/>
      <c r="Y53" s="167"/>
      <c r="Z53" s="191"/>
      <c r="AA53" s="167"/>
      <c r="AB53" s="169"/>
      <c r="AC53" s="153"/>
      <c r="AD53" s="191"/>
      <c r="AE53" s="167"/>
      <c r="AF53" s="169"/>
      <c r="AG53" s="153"/>
      <c r="AH53" s="166">
        <v>22000</v>
      </c>
      <c r="AI53" s="153"/>
      <c r="AJ53" s="308">
        <f t="shared" ref="AJ53:AJ54" si="57">AL53-AH53</f>
        <v>23205</v>
      </c>
      <c r="AK53" s="167"/>
      <c r="AL53" s="169">
        <v>45205</v>
      </c>
      <c r="AM53" s="167"/>
      <c r="AN53" s="308">
        <f t="shared" ref="AN53:AN54" si="58">AP53-AL53</f>
        <v>23200</v>
      </c>
      <c r="AO53" s="167"/>
      <c r="AP53" s="169">
        <v>68405</v>
      </c>
      <c r="AQ53" s="167"/>
      <c r="AR53" s="308">
        <f t="shared" ref="AR53:AR54" si="59">AT53-AP53</f>
        <v>26470</v>
      </c>
      <c r="AS53" s="167"/>
      <c r="AT53" s="169">
        <v>94875</v>
      </c>
      <c r="AU53" s="153"/>
      <c r="AV53" s="166">
        <v>27376</v>
      </c>
      <c r="AW53" s="153"/>
      <c r="AX53" s="308">
        <f t="shared" ref="AX53:AX54" si="60">AZ53-AV53</f>
        <v>27575</v>
      </c>
      <c r="AY53" s="167"/>
      <c r="AZ53" s="169">
        <v>54951</v>
      </c>
      <c r="BA53" s="153"/>
      <c r="BB53" s="308">
        <f t="shared" ref="BB53:BB54" si="61">BD53-AZ53</f>
        <v>27806</v>
      </c>
      <c r="BC53" s="167"/>
      <c r="BD53" s="169">
        <v>82757</v>
      </c>
      <c r="BE53" s="153"/>
      <c r="BF53" s="308">
        <f t="shared" ref="BF53:BF54" si="62">BH53-BD53</f>
        <v>27009</v>
      </c>
      <c r="BG53" s="167"/>
      <c r="BH53" s="169">
        <v>109766</v>
      </c>
      <c r="BI53" s="153"/>
      <c r="BJ53" s="166">
        <v>28416</v>
      </c>
      <c r="BK53" s="153"/>
      <c r="BL53" s="308">
        <f t="shared" ref="BL53:BL54" si="63">BN53-BJ53</f>
        <v>29467</v>
      </c>
      <c r="BM53" s="167"/>
      <c r="BN53" s="169">
        <v>57883</v>
      </c>
      <c r="BO53" s="153"/>
      <c r="BP53" s="308">
        <f t="shared" ref="BP53:BP54" si="64">BR53-BN53</f>
        <v>30428</v>
      </c>
      <c r="BQ53" s="167"/>
      <c r="BR53" s="169">
        <v>88311</v>
      </c>
      <c r="BS53" s="153"/>
      <c r="BT53" s="308">
        <f t="shared" ref="BT53:BT54" si="65">BV53-BR53</f>
        <v>28499</v>
      </c>
      <c r="BU53" s="167"/>
      <c r="BV53" s="169">
        <v>116810</v>
      </c>
      <c r="BW53" s="153"/>
      <c r="BX53" s="166">
        <v>29017</v>
      </c>
      <c r="BY53" s="153"/>
      <c r="BZ53" s="308">
        <v>32704</v>
      </c>
      <c r="CA53" s="167"/>
      <c r="CB53" s="169">
        <v>61721</v>
      </c>
      <c r="CC53" s="153"/>
      <c r="CD53" s="308">
        <v>28948</v>
      </c>
      <c r="CE53" s="167"/>
      <c r="CF53" s="169">
        <v>90668</v>
      </c>
      <c r="CG53" s="153"/>
      <c r="CH53" s="308">
        <v>27893</v>
      </c>
      <c r="CI53" s="167"/>
      <c r="CJ53" s="169">
        <v>118561</v>
      </c>
      <c r="CK53" s="153"/>
      <c r="CL53" s="166">
        <v>28716</v>
      </c>
    </row>
    <row r="54" spans="2:90">
      <c r="B54" s="153"/>
      <c r="C54" s="295"/>
      <c r="D54" s="330" t="s">
        <v>107</v>
      </c>
      <c r="E54" s="330"/>
      <c r="F54" s="218"/>
      <c r="G54" s="167"/>
      <c r="H54" s="219"/>
      <c r="I54" s="167"/>
      <c r="J54" s="220"/>
      <c r="K54" s="167"/>
      <c r="L54" s="219"/>
      <c r="M54" s="167"/>
      <c r="N54" s="220"/>
      <c r="O54" s="167"/>
      <c r="P54" s="219"/>
      <c r="Q54" s="167"/>
      <c r="R54" s="220"/>
      <c r="S54" s="167"/>
      <c r="T54" s="218"/>
      <c r="U54" s="153"/>
      <c r="V54" s="219"/>
      <c r="W54" s="167"/>
      <c r="X54" s="220"/>
      <c r="Y54" s="167"/>
      <c r="Z54" s="219"/>
      <c r="AA54" s="167"/>
      <c r="AB54" s="220"/>
      <c r="AC54" s="153"/>
      <c r="AD54" s="219"/>
      <c r="AE54" s="167"/>
      <c r="AF54" s="220"/>
      <c r="AG54" s="153"/>
      <c r="AH54" s="218">
        <v>13564</v>
      </c>
      <c r="AI54" s="153"/>
      <c r="AJ54" s="312">
        <f t="shared" si="57"/>
        <v>18169</v>
      </c>
      <c r="AK54" s="167"/>
      <c r="AL54" s="220">
        <v>31733</v>
      </c>
      <c r="AM54" s="167"/>
      <c r="AN54" s="312">
        <f t="shared" si="58"/>
        <v>15527</v>
      </c>
      <c r="AO54" s="167"/>
      <c r="AP54" s="220">
        <v>47260</v>
      </c>
      <c r="AQ54" s="167"/>
      <c r="AR54" s="312">
        <f t="shared" si="59"/>
        <v>43481</v>
      </c>
      <c r="AS54" s="167"/>
      <c r="AT54" s="220">
        <v>90741</v>
      </c>
      <c r="AU54" s="153"/>
      <c r="AV54" s="218">
        <v>35732</v>
      </c>
      <c r="AW54" s="153"/>
      <c r="AX54" s="312">
        <f t="shared" si="60"/>
        <v>40361</v>
      </c>
      <c r="AY54" s="167"/>
      <c r="AZ54" s="220">
        <v>76093</v>
      </c>
      <c r="BA54" s="153"/>
      <c r="BB54" s="312">
        <f t="shared" si="61"/>
        <v>39737</v>
      </c>
      <c r="BC54" s="167"/>
      <c r="BD54" s="220">
        <v>115830</v>
      </c>
      <c r="BE54" s="153"/>
      <c r="BF54" s="312">
        <f t="shared" si="62"/>
        <v>33136</v>
      </c>
      <c r="BG54" s="167"/>
      <c r="BH54" s="220">
        <v>148966</v>
      </c>
      <c r="BI54" s="153"/>
      <c r="BJ54" s="218">
        <v>32545</v>
      </c>
      <c r="BK54" s="153"/>
      <c r="BL54" s="312">
        <f t="shared" si="63"/>
        <v>46119</v>
      </c>
      <c r="BM54" s="167"/>
      <c r="BN54" s="220">
        <v>78664</v>
      </c>
      <c r="BO54" s="153"/>
      <c r="BP54" s="312">
        <f t="shared" si="64"/>
        <v>51214</v>
      </c>
      <c r="BQ54" s="167"/>
      <c r="BR54" s="220">
        <v>129878</v>
      </c>
      <c r="BS54" s="153"/>
      <c r="BT54" s="312">
        <f t="shared" si="65"/>
        <v>40107</v>
      </c>
      <c r="BU54" s="167"/>
      <c r="BV54" s="220">
        <v>169985</v>
      </c>
      <c r="BW54" s="153"/>
      <c r="BX54" s="218">
        <v>35197</v>
      </c>
      <c r="BY54" s="153"/>
      <c r="BZ54" s="312">
        <v>47296</v>
      </c>
      <c r="CA54" s="167"/>
      <c r="CB54" s="220">
        <v>82493</v>
      </c>
      <c r="CC54" s="153"/>
      <c r="CD54" s="312">
        <v>38638</v>
      </c>
      <c r="CE54" s="167"/>
      <c r="CF54" s="220">
        <v>121134</v>
      </c>
      <c r="CG54" s="153"/>
      <c r="CH54" s="312">
        <v>33605</v>
      </c>
      <c r="CI54" s="167"/>
      <c r="CJ54" s="220">
        <v>154737</v>
      </c>
      <c r="CK54" s="153"/>
      <c r="CL54" s="218">
        <v>42512</v>
      </c>
    </row>
    <row r="55" spans="2:90">
      <c r="B55" s="153"/>
      <c r="C55" s="153"/>
      <c r="D55" s="156" t="s">
        <v>96</v>
      </c>
      <c r="E55" s="330"/>
      <c r="F55" s="166">
        <v>6242</v>
      </c>
      <c r="G55" s="167"/>
      <c r="H55" s="191">
        <f>J55-F55</f>
        <v>6625</v>
      </c>
      <c r="I55" s="167"/>
      <c r="J55" s="169">
        <v>12867</v>
      </c>
      <c r="K55" s="167"/>
      <c r="L55" s="191">
        <f>N55-J55</f>
        <v>17055</v>
      </c>
      <c r="M55" s="167"/>
      <c r="N55" s="169">
        <v>29922</v>
      </c>
      <c r="O55" s="167"/>
      <c r="P55" s="191">
        <f>R55-N55</f>
        <v>17258</v>
      </c>
      <c r="Q55" s="167"/>
      <c r="R55" s="169">
        <v>47180</v>
      </c>
      <c r="S55" s="167"/>
      <c r="T55" s="166">
        <v>17558</v>
      </c>
      <c r="U55" s="153"/>
      <c r="V55" s="191">
        <f>X55-T55</f>
        <v>22876</v>
      </c>
      <c r="W55" s="167"/>
      <c r="X55" s="169">
        <v>40434</v>
      </c>
      <c r="Y55" s="167"/>
      <c r="Z55" s="191">
        <f>AB55-X55</f>
        <v>36428</v>
      </c>
      <c r="AA55" s="167"/>
      <c r="AB55" s="169">
        <v>76862</v>
      </c>
      <c r="AC55" s="153"/>
      <c r="AD55" s="191">
        <f>AF55-AB55</f>
        <v>36148</v>
      </c>
      <c r="AE55" s="167"/>
      <c r="AF55" s="169">
        <v>113010</v>
      </c>
      <c r="AG55" s="153"/>
      <c r="AH55" s="166">
        <f>AH53+AH54</f>
        <v>35564</v>
      </c>
      <c r="AI55" s="153"/>
      <c r="AJ55" s="168">
        <f>AJ53+AJ54</f>
        <v>41374</v>
      </c>
      <c r="AK55" s="167"/>
      <c r="AL55" s="169">
        <f>AL53+AL54</f>
        <v>76938</v>
      </c>
      <c r="AM55" s="153"/>
      <c r="AN55" s="168">
        <f>AN53+AN54</f>
        <v>38727</v>
      </c>
      <c r="AO55" s="167"/>
      <c r="AP55" s="169">
        <f>AP53+AP54</f>
        <v>115665</v>
      </c>
      <c r="AQ55" s="153"/>
      <c r="AR55" s="168">
        <f>AR53+AR54</f>
        <v>69951</v>
      </c>
      <c r="AS55" s="167"/>
      <c r="AT55" s="169">
        <f>AT53+AT54</f>
        <v>185616</v>
      </c>
      <c r="AU55" s="153"/>
      <c r="AV55" s="166">
        <f>AV53+AV54</f>
        <v>63108</v>
      </c>
      <c r="AW55" s="153"/>
      <c r="AX55" s="168">
        <f>AX53+AX54</f>
        <v>67936</v>
      </c>
      <c r="AY55" s="153"/>
      <c r="AZ55" s="169">
        <f>AZ53+AZ54</f>
        <v>131044</v>
      </c>
      <c r="BA55" s="153"/>
      <c r="BB55" s="168">
        <f>BB53+BB54</f>
        <v>67543</v>
      </c>
      <c r="BC55" s="153"/>
      <c r="BD55" s="169">
        <f>BD53+BD54</f>
        <v>198587</v>
      </c>
      <c r="BE55" s="153"/>
      <c r="BF55" s="168">
        <f>BF53+BF54</f>
        <v>60145</v>
      </c>
      <c r="BG55" s="153"/>
      <c r="BH55" s="169">
        <f>BH53+BH54</f>
        <v>258732</v>
      </c>
      <c r="BI55" s="153"/>
      <c r="BJ55" s="166">
        <f>BJ53+BJ54</f>
        <v>60961</v>
      </c>
      <c r="BK55" s="153"/>
      <c r="BL55" s="168">
        <f>BL53+BL54</f>
        <v>75586</v>
      </c>
      <c r="BM55" s="153"/>
      <c r="BN55" s="169">
        <f>BN53+BN54</f>
        <v>136547</v>
      </c>
      <c r="BO55" s="153"/>
      <c r="BP55" s="168">
        <f>BP53+BP54</f>
        <v>81642</v>
      </c>
      <c r="BQ55" s="153"/>
      <c r="BR55" s="169">
        <f>BR53+BR54</f>
        <v>218189</v>
      </c>
      <c r="BS55" s="153"/>
      <c r="BT55" s="168">
        <f>BT53+BT54</f>
        <v>68606</v>
      </c>
      <c r="BU55" s="153"/>
      <c r="BV55" s="169">
        <f>BV53+BV54</f>
        <v>286795</v>
      </c>
      <c r="BW55" s="153"/>
      <c r="BX55" s="166">
        <f>BX53+BX54</f>
        <v>64214</v>
      </c>
      <c r="BY55" s="153"/>
      <c r="BZ55" s="168">
        <f>BZ53+BZ54</f>
        <v>80000</v>
      </c>
      <c r="CA55" s="153"/>
      <c r="CB55" s="169">
        <f>CB53+CB54</f>
        <v>144214</v>
      </c>
      <c r="CC55" s="153"/>
      <c r="CD55" s="168">
        <f>CD53+CD54</f>
        <v>67586</v>
      </c>
      <c r="CE55" s="153"/>
      <c r="CF55" s="169">
        <f>CF53+CF54</f>
        <v>211802</v>
      </c>
      <c r="CG55" s="153"/>
      <c r="CH55" s="168">
        <f>CH53+CH54</f>
        <v>61498</v>
      </c>
      <c r="CI55" s="153"/>
      <c r="CJ55" s="169">
        <f>CJ53+CJ54</f>
        <v>273298</v>
      </c>
      <c r="CK55" s="153"/>
      <c r="CL55" s="166">
        <f>CL53+CL54</f>
        <v>71228</v>
      </c>
    </row>
    <row r="56" spans="2:90">
      <c r="B56" s="153"/>
      <c r="C56" s="153"/>
      <c r="D56" s="330"/>
      <c r="E56" s="330"/>
      <c r="F56" s="166"/>
      <c r="G56" s="167"/>
      <c r="H56" s="168"/>
      <c r="I56" s="167"/>
      <c r="J56" s="169"/>
      <c r="K56" s="167"/>
      <c r="L56" s="168"/>
      <c r="M56" s="167"/>
      <c r="N56" s="169"/>
      <c r="O56" s="167"/>
      <c r="P56" s="168"/>
      <c r="Q56" s="167"/>
      <c r="R56" s="169"/>
      <c r="S56" s="167"/>
      <c r="T56" s="166"/>
      <c r="U56" s="153"/>
      <c r="V56" s="168"/>
      <c r="W56" s="167"/>
      <c r="X56" s="169"/>
      <c r="Y56" s="167"/>
      <c r="Z56" s="168"/>
      <c r="AA56" s="167"/>
      <c r="AB56" s="169"/>
      <c r="AC56" s="153"/>
      <c r="AD56" s="168"/>
      <c r="AE56" s="167"/>
      <c r="AF56" s="169"/>
      <c r="AG56" s="153"/>
      <c r="AH56" s="324"/>
      <c r="AI56" s="153"/>
      <c r="AJ56" s="325"/>
      <c r="AK56" s="167"/>
      <c r="AL56" s="326"/>
      <c r="AM56" s="167"/>
      <c r="AN56" s="325"/>
      <c r="AO56" s="167"/>
      <c r="AP56" s="326"/>
      <c r="AQ56" s="167"/>
      <c r="AR56" s="325"/>
      <c r="AS56" s="167"/>
      <c r="AT56" s="326"/>
      <c r="AU56" s="153"/>
      <c r="AV56" s="166"/>
      <c r="AW56" s="153"/>
      <c r="AX56" s="325"/>
      <c r="AY56" s="167"/>
      <c r="AZ56" s="169"/>
      <c r="BA56" s="153"/>
      <c r="BB56" s="325"/>
      <c r="BC56" s="167"/>
      <c r="BD56" s="169"/>
      <c r="BE56" s="153"/>
      <c r="BF56" s="325"/>
      <c r="BG56" s="167"/>
      <c r="BH56" s="169"/>
      <c r="BI56" s="153"/>
      <c r="BJ56" s="166"/>
      <c r="BK56" s="153"/>
      <c r="BL56" s="325"/>
      <c r="BM56" s="167"/>
      <c r="BN56" s="169"/>
      <c r="BO56" s="153"/>
      <c r="BP56" s="325"/>
      <c r="BQ56" s="167"/>
      <c r="BR56" s="169"/>
      <c r="BS56" s="153"/>
      <c r="BT56" s="325"/>
      <c r="BU56" s="167"/>
      <c r="BV56" s="169"/>
      <c r="BW56" s="153"/>
      <c r="BX56" s="166"/>
      <c r="BY56" s="153"/>
      <c r="BZ56" s="325"/>
      <c r="CA56" s="167"/>
      <c r="CB56" s="169"/>
      <c r="CC56" s="153"/>
      <c r="CD56" s="325"/>
      <c r="CE56" s="167"/>
      <c r="CF56" s="169"/>
      <c r="CG56" s="153"/>
      <c r="CH56" s="325"/>
      <c r="CI56" s="167"/>
      <c r="CJ56" s="169"/>
      <c r="CK56" s="153"/>
      <c r="CL56" s="166"/>
    </row>
    <row r="57" spans="2:90">
      <c r="B57" s="153"/>
      <c r="C57" s="321" t="s">
        <v>28</v>
      </c>
      <c r="D57" s="330"/>
      <c r="E57" s="330"/>
      <c r="F57" s="166"/>
      <c r="G57" s="167"/>
      <c r="H57" s="168"/>
      <c r="I57" s="167"/>
      <c r="J57" s="169"/>
      <c r="K57" s="167"/>
      <c r="L57" s="168"/>
      <c r="M57" s="167"/>
      <c r="N57" s="169"/>
      <c r="O57" s="167"/>
      <c r="P57" s="168"/>
      <c r="Q57" s="167"/>
      <c r="R57" s="169"/>
      <c r="S57" s="167"/>
      <c r="T57" s="166"/>
      <c r="U57" s="153"/>
      <c r="V57" s="168"/>
      <c r="W57" s="167"/>
      <c r="X57" s="169"/>
      <c r="Y57" s="167"/>
      <c r="Z57" s="168"/>
      <c r="AA57" s="167"/>
      <c r="AB57" s="169"/>
      <c r="AC57" s="153"/>
      <c r="AD57" s="168"/>
      <c r="AE57" s="167"/>
      <c r="AF57" s="169"/>
      <c r="AG57" s="153"/>
      <c r="AH57" s="324"/>
      <c r="AI57" s="153"/>
      <c r="AJ57" s="325"/>
      <c r="AK57" s="167"/>
      <c r="AL57" s="326"/>
      <c r="AM57" s="167"/>
      <c r="AN57" s="325"/>
      <c r="AO57" s="167"/>
      <c r="AP57" s="326"/>
      <c r="AQ57" s="167"/>
      <c r="AR57" s="325"/>
      <c r="AS57" s="167"/>
      <c r="AT57" s="326"/>
      <c r="AU57" s="153"/>
      <c r="AV57" s="166"/>
      <c r="AW57" s="153"/>
      <c r="AX57" s="325"/>
      <c r="AY57" s="167"/>
      <c r="AZ57" s="169"/>
      <c r="BA57" s="153"/>
      <c r="BB57" s="325"/>
      <c r="BC57" s="167"/>
      <c r="BD57" s="169"/>
      <c r="BE57" s="153"/>
      <c r="BF57" s="325"/>
      <c r="BG57" s="167"/>
      <c r="BH57" s="169"/>
      <c r="BI57" s="153"/>
      <c r="BJ57" s="166"/>
      <c r="BK57" s="153"/>
      <c r="BL57" s="325"/>
      <c r="BM57" s="167"/>
      <c r="BN57" s="169"/>
      <c r="BO57" s="153"/>
      <c r="BP57" s="325"/>
      <c r="BQ57" s="167"/>
      <c r="BR57" s="169"/>
      <c r="BS57" s="153"/>
      <c r="BT57" s="325"/>
      <c r="BU57" s="167"/>
      <c r="BV57" s="169"/>
      <c r="BW57" s="153"/>
      <c r="BX57" s="166"/>
      <c r="BY57" s="153"/>
      <c r="BZ57" s="325"/>
      <c r="CA57" s="167"/>
      <c r="CB57" s="169"/>
      <c r="CC57" s="153"/>
      <c r="CD57" s="325"/>
      <c r="CE57" s="167"/>
      <c r="CF57" s="169"/>
      <c r="CG57" s="153"/>
      <c r="CH57" s="325"/>
      <c r="CI57" s="167"/>
      <c r="CJ57" s="169"/>
      <c r="CK57" s="153"/>
      <c r="CL57" s="166"/>
    </row>
    <row r="58" spans="2:90">
      <c r="B58" s="153"/>
      <c r="C58" s="331"/>
      <c r="D58" s="299" t="s">
        <v>102</v>
      </c>
      <c r="E58" s="296"/>
      <c r="F58" s="166">
        <v>2282</v>
      </c>
      <c r="G58" s="167"/>
      <c r="H58" s="308">
        <f>J58-F58</f>
        <v>2193</v>
      </c>
      <c r="I58" s="167"/>
      <c r="J58" s="169">
        <v>4475</v>
      </c>
      <c r="K58" s="167"/>
      <c r="L58" s="308">
        <f>N58-J58</f>
        <v>9298</v>
      </c>
      <c r="M58" s="167"/>
      <c r="N58" s="169">
        <v>13773</v>
      </c>
      <c r="O58" s="167"/>
      <c r="P58" s="308">
        <f>R58-N58</f>
        <v>9729</v>
      </c>
      <c r="Q58" s="167"/>
      <c r="R58" s="169">
        <v>23502</v>
      </c>
      <c r="S58" s="167"/>
      <c r="T58" s="166">
        <v>9774</v>
      </c>
      <c r="U58" s="153"/>
      <c r="V58" s="308">
        <f>X58-T58</f>
        <v>15090</v>
      </c>
      <c r="W58" s="167"/>
      <c r="X58" s="169">
        <v>24864</v>
      </c>
      <c r="Y58" s="167"/>
      <c r="Z58" s="308">
        <f>AB58-X58</f>
        <v>25332</v>
      </c>
      <c r="AA58" s="167"/>
      <c r="AB58" s="169">
        <v>50196</v>
      </c>
      <c r="AC58" s="153"/>
      <c r="AD58" s="308">
        <f>AF58-AB58</f>
        <v>25585</v>
      </c>
      <c r="AE58" s="167"/>
      <c r="AF58" s="169">
        <v>75781</v>
      </c>
      <c r="AG58" s="153"/>
      <c r="AH58" s="166">
        <v>13602</v>
      </c>
      <c r="AI58" s="153"/>
      <c r="AJ58" s="308">
        <f t="shared" ref="AJ58:AJ63" si="66">AL58-AH58</f>
        <v>15071</v>
      </c>
      <c r="AK58" s="167"/>
      <c r="AL58" s="169">
        <v>28673</v>
      </c>
      <c r="AM58" s="167"/>
      <c r="AN58" s="308">
        <f t="shared" ref="AN58:AN63" si="67">AP58-AL58</f>
        <v>14369</v>
      </c>
      <c r="AO58" s="167"/>
      <c r="AP58" s="169">
        <v>43042</v>
      </c>
      <c r="AQ58" s="167"/>
      <c r="AR58" s="308">
        <f t="shared" ref="AR58:AR63" si="68">AT58-AP58</f>
        <v>17381</v>
      </c>
      <c r="AS58" s="167"/>
      <c r="AT58" s="169">
        <v>60423</v>
      </c>
      <c r="AU58" s="153"/>
      <c r="AV58" s="166">
        <v>16946</v>
      </c>
      <c r="AW58" s="153"/>
      <c r="AX58" s="308">
        <f t="shared" ref="AX58:AX63" si="69">AZ58-AV58</f>
        <v>21301</v>
      </c>
      <c r="AY58" s="167"/>
      <c r="AZ58" s="169">
        <v>38247</v>
      </c>
      <c r="BA58" s="153"/>
      <c r="BB58" s="308">
        <f t="shared" ref="BB58:BB63" si="70">BD58-AZ58</f>
        <v>19442</v>
      </c>
      <c r="BC58" s="167"/>
      <c r="BD58" s="169">
        <v>57689</v>
      </c>
      <c r="BE58" s="153"/>
      <c r="BF58" s="308">
        <f t="shared" ref="BF58:BF63" si="71">BH58-BD58</f>
        <v>19703</v>
      </c>
      <c r="BG58" s="167"/>
      <c r="BH58" s="169">
        <v>77392</v>
      </c>
      <c r="BI58" s="153"/>
      <c r="BJ58" s="166">
        <v>20028</v>
      </c>
      <c r="BK58" s="153"/>
      <c r="BL58" s="308">
        <f t="shared" ref="BL58:BL63" si="72">BN58-BJ58</f>
        <v>21954</v>
      </c>
      <c r="BM58" s="167"/>
      <c r="BN58" s="169">
        <v>41982</v>
      </c>
      <c r="BO58" s="153"/>
      <c r="BP58" s="308">
        <f t="shared" ref="BP58:BP63" si="73">BR58-BN58</f>
        <v>21163</v>
      </c>
      <c r="BQ58" s="167"/>
      <c r="BR58" s="169">
        <v>63145</v>
      </c>
      <c r="BS58" s="153"/>
      <c r="BT58" s="308">
        <f t="shared" ref="BT58:BT63" si="74">BV58-BR58</f>
        <v>22018</v>
      </c>
      <c r="BU58" s="167"/>
      <c r="BV58" s="169">
        <v>85163</v>
      </c>
      <c r="BW58" s="153"/>
      <c r="BX58" s="166">
        <v>21133</v>
      </c>
      <c r="BY58" s="153"/>
      <c r="BZ58" s="308">
        <v>19141</v>
      </c>
      <c r="CA58" s="167"/>
      <c r="CB58" s="169">
        <v>40273</v>
      </c>
      <c r="CC58" s="153"/>
      <c r="CD58" s="308">
        <v>20910</v>
      </c>
      <c r="CE58" s="167"/>
      <c r="CF58" s="169">
        <v>61182</v>
      </c>
      <c r="CG58" s="153"/>
      <c r="CH58" s="308">
        <v>20820</v>
      </c>
      <c r="CI58" s="167"/>
      <c r="CJ58" s="169">
        <v>82003</v>
      </c>
      <c r="CK58" s="153"/>
      <c r="CL58" s="166">
        <v>20449</v>
      </c>
    </row>
    <row r="59" spans="2:90">
      <c r="B59" s="153"/>
      <c r="C59" s="331"/>
      <c r="D59" s="299" t="s">
        <v>75</v>
      </c>
      <c r="E59" s="296"/>
      <c r="F59" s="166"/>
      <c r="G59" s="167"/>
      <c r="H59" s="191"/>
      <c r="I59" s="167"/>
      <c r="J59" s="169"/>
      <c r="K59" s="167"/>
      <c r="L59" s="191"/>
      <c r="M59" s="167"/>
      <c r="N59" s="169"/>
      <c r="O59" s="167"/>
      <c r="P59" s="191"/>
      <c r="Q59" s="167"/>
      <c r="R59" s="169"/>
      <c r="S59" s="167"/>
      <c r="T59" s="166"/>
      <c r="U59" s="153"/>
      <c r="V59" s="191"/>
      <c r="W59" s="167"/>
      <c r="X59" s="169"/>
      <c r="Y59" s="167"/>
      <c r="Z59" s="191"/>
      <c r="AA59" s="167"/>
      <c r="AB59" s="169"/>
      <c r="AC59" s="153"/>
      <c r="AD59" s="191"/>
      <c r="AE59" s="167"/>
      <c r="AF59" s="169"/>
      <c r="AG59" s="153"/>
      <c r="AH59" s="166">
        <v>11212</v>
      </c>
      <c r="AI59" s="153"/>
      <c r="AJ59" s="308">
        <f t="shared" si="66"/>
        <v>15114</v>
      </c>
      <c r="AK59" s="167"/>
      <c r="AL59" s="169">
        <v>26326</v>
      </c>
      <c r="AM59" s="167"/>
      <c r="AN59" s="308">
        <f t="shared" si="67"/>
        <v>13149</v>
      </c>
      <c r="AO59" s="167"/>
      <c r="AP59" s="169">
        <v>39475</v>
      </c>
      <c r="AQ59" s="167"/>
      <c r="AR59" s="308">
        <f t="shared" si="68"/>
        <v>36516</v>
      </c>
      <c r="AS59" s="167"/>
      <c r="AT59" s="169">
        <v>75991</v>
      </c>
      <c r="AU59" s="153"/>
      <c r="AV59" s="166">
        <v>30467</v>
      </c>
      <c r="AW59" s="153"/>
      <c r="AX59" s="308">
        <f t="shared" si="69"/>
        <v>33875</v>
      </c>
      <c r="AY59" s="167"/>
      <c r="AZ59" s="169">
        <v>64342</v>
      </c>
      <c r="BA59" s="153"/>
      <c r="BB59" s="308">
        <f t="shared" si="70"/>
        <v>33819</v>
      </c>
      <c r="BC59" s="167"/>
      <c r="BD59" s="169">
        <v>98161</v>
      </c>
      <c r="BE59" s="153"/>
      <c r="BF59" s="308">
        <f t="shared" si="71"/>
        <v>28201</v>
      </c>
      <c r="BG59" s="167"/>
      <c r="BH59" s="169">
        <v>126362</v>
      </c>
      <c r="BI59" s="153"/>
      <c r="BJ59" s="166">
        <v>27130</v>
      </c>
      <c r="BK59" s="153"/>
      <c r="BL59" s="308">
        <f t="shared" si="72"/>
        <v>38566</v>
      </c>
      <c r="BM59" s="167"/>
      <c r="BN59" s="169">
        <v>65696</v>
      </c>
      <c r="BO59" s="153"/>
      <c r="BP59" s="308">
        <f t="shared" si="73"/>
        <v>43081</v>
      </c>
      <c r="BQ59" s="167"/>
      <c r="BR59" s="169">
        <v>108777</v>
      </c>
      <c r="BS59" s="153"/>
      <c r="BT59" s="308">
        <f t="shared" si="74"/>
        <v>34150</v>
      </c>
      <c r="BU59" s="167"/>
      <c r="BV59" s="169">
        <v>142927</v>
      </c>
      <c r="BW59" s="153"/>
      <c r="BX59" s="166">
        <v>29335</v>
      </c>
      <c r="BY59" s="153"/>
      <c r="BZ59" s="308">
        <v>38968</v>
      </c>
      <c r="CA59" s="167"/>
      <c r="CB59" s="169">
        <v>68304</v>
      </c>
      <c r="CC59" s="153"/>
      <c r="CD59" s="308">
        <v>32521</v>
      </c>
      <c r="CE59" s="167"/>
      <c r="CF59" s="169">
        <v>100826</v>
      </c>
      <c r="CG59" s="153"/>
      <c r="CH59" s="308">
        <v>27651</v>
      </c>
      <c r="CI59" s="167"/>
      <c r="CJ59" s="169">
        <v>128475</v>
      </c>
      <c r="CK59" s="153"/>
      <c r="CL59" s="166">
        <v>35562</v>
      </c>
    </row>
    <row r="60" spans="2:90">
      <c r="B60" s="153"/>
      <c r="C60" s="330"/>
      <c r="D60" s="299" t="s">
        <v>108</v>
      </c>
      <c r="E60" s="330"/>
      <c r="F60" s="166">
        <v>2711</v>
      </c>
      <c r="G60" s="167"/>
      <c r="H60" s="308">
        <f>J60-F60</f>
        <v>2521</v>
      </c>
      <c r="I60" s="167"/>
      <c r="J60" s="169">
        <v>5232</v>
      </c>
      <c r="K60" s="167"/>
      <c r="L60" s="308">
        <f>N60-J60</f>
        <v>4428</v>
      </c>
      <c r="M60" s="167"/>
      <c r="N60" s="169">
        <v>9660</v>
      </c>
      <c r="O60" s="167"/>
      <c r="P60" s="308">
        <f>R60-N60</f>
        <v>5987</v>
      </c>
      <c r="Q60" s="167"/>
      <c r="R60" s="169">
        <v>15647</v>
      </c>
      <c r="S60" s="167"/>
      <c r="T60" s="166">
        <v>6732</v>
      </c>
      <c r="U60" s="153"/>
      <c r="V60" s="308">
        <f>X60-T60</f>
        <v>6635</v>
      </c>
      <c r="W60" s="167"/>
      <c r="X60" s="169">
        <v>13367</v>
      </c>
      <c r="Y60" s="167"/>
      <c r="Z60" s="308">
        <f>AB60-X60</f>
        <v>10901</v>
      </c>
      <c r="AA60" s="167"/>
      <c r="AB60" s="169">
        <v>24268</v>
      </c>
      <c r="AC60" s="153"/>
      <c r="AD60" s="308">
        <f>AF60-AB60</f>
        <v>9925</v>
      </c>
      <c r="AE60" s="167"/>
      <c r="AF60" s="169">
        <v>34193</v>
      </c>
      <c r="AG60" s="153"/>
      <c r="AH60" s="166">
        <v>9921</v>
      </c>
      <c r="AI60" s="153"/>
      <c r="AJ60" s="308">
        <f t="shared" si="66"/>
        <v>9361</v>
      </c>
      <c r="AK60" s="167"/>
      <c r="AL60" s="169">
        <v>19282</v>
      </c>
      <c r="AM60" s="167"/>
      <c r="AN60" s="308">
        <f t="shared" si="67"/>
        <v>10064</v>
      </c>
      <c r="AO60" s="167"/>
      <c r="AP60" s="169">
        <v>29346</v>
      </c>
      <c r="AQ60" s="167"/>
      <c r="AR60" s="308">
        <f t="shared" si="68"/>
        <v>15599</v>
      </c>
      <c r="AS60" s="167"/>
      <c r="AT60" s="169">
        <v>44945</v>
      </c>
      <c r="AU60" s="153"/>
      <c r="AV60" s="166">
        <v>14835</v>
      </c>
      <c r="AW60" s="153"/>
      <c r="AX60" s="308">
        <f t="shared" si="69"/>
        <v>12376</v>
      </c>
      <c r="AY60" s="167"/>
      <c r="AZ60" s="169">
        <v>27211</v>
      </c>
      <c r="BA60" s="153"/>
      <c r="BB60" s="308">
        <f t="shared" si="70"/>
        <v>12724</v>
      </c>
      <c r="BC60" s="167"/>
      <c r="BD60" s="169">
        <v>39935</v>
      </c>
      <c r="BE60" s="153"/>
      <c r="BF60" s="308">
        <f t="shared" si="71"/>
        <v>13085</v>
      </c>
      <c r="BG60" s="167"/>
      <c r="BH60" s="169">
        <v>53020</v>
      </c>
      <c r="BI60" s="153"/>
      <c r="BJ60" s="166">
        <v>12690</v>
      </c>
      <c r="BK60" s="153"/>
      <c r="BL60" s="308">
        <f t="shared" si="72"/>
        <v>10969</v>
      </c>
      <c r="BM60" s="167"/>
      <c r="BN60" s="169">
        <v>23659</v>
      </c>
      <c r="BO60" s="153"/>
      <c r="BP60" s="308">
        <f t="shared" si="73"/>
        <v>12446</v>
      </c>
      <c r="BQ60" s="167"/>
      <c r="BR60" s="169">
        <v>36105</v>
      </c>
      <c r="BS60" s="153"/>
      <c r="BT60" s="308">
        <f t="shared" si="74"/>
        <v>10999</v>
      </c>
      <c r="BU60" s="167"/>
      <c r="BV60" s="169">
        <v>47104</v>
      </c>
      <c r="BW60" s="153"/>
      <c r="BX60" s="166">
        <v>10600</v>
      </c>
      <c r="BY60" s="153"/>
      <c r="BZ60" s="308">
        <v>14583</v>
      </c>
      <c r="CA60" s="167"/>
      <c r="CB60" s="169">
        <v>25183</v>
      </c>
      <c r="CC60" s="153"/>
      <c r="CD60" s="308">
        <v>11552</v>
      </c>
      <c r="CE60" s="167"/>
      <c r="CF60" s="169">
        <v>36735</v>
      </c>
      <c r="CG60" s="153"/>
      <c r="CH60" s="308">
        <v>11657</v>
      </c>
      <c r="CI60" s="167"/>
      <c r="CJ60" s="169">
        <v>48392</v>
      </c>
      <c r="CK60" s="153"/>
      <c r="CL60" s="166">
        <v>10742</v>
      </c>
    </row>
    <row r="61" spans="2:90">
      <c r="B61" s="153"/>
      <c r="C61" s="305"/>
      <c r="D61" s="299" t="s">
        <v>31</v>
      </c>
      <c r="E61" s="299"/>
      <c r="F61" s="166">
        <v>2147</v>
      </c>
      <c r="G61" s="167"/>
      <c r="H61" s="308">
        <f>J61-F61</f>
        <v>2288</v>
      </c>
      <c r="I61" s="167"/>
      <c r="J61" s="169">
        <v>4435</v>
      </c>
      <c r="K61" s="167"/>
      <c r="L61" s="308">
        <f>N61-J61</f>
        <v>4203</v>
      </c>
      <c r="M61" s="167"/>
      <c r="N61" s="169">
        <v>8638</v>
      </c>
      <c r="O61" s="167"/>
      <c r="P61" s="308">
        <f>R61-N61</f>
        <v>4229</v>
      </c>
      <c r="Q61" s="167"/>
      <c r="R61" s="169">
        <v>12867</v>
      </c>
      <c r="S61" s="167"/>
      <c r="T61" s="166">
        <v>4176</v>
      </c>
      <c r="U61" s="153"/>
      <c r="V61" s="308">
        <f>X61-T61</f>
        <v>4645</v>
      </c>
      <c r="W61" s="167"/>
      <c r="X61" s="169">
        <v>8821</v>
      </c>
      <c r="Y61" s="167"/>
      <c r="Z61" s="308">
        <f>AB61-X61</f>
        <v>5451</v>
      </c>
      <c r="AA61" s="167"/>
      <c r="AB61" s="169">
        <v>14272</v>
      </c>
      <c r="AC61" s="153"/>
      <c r="AD61" s="308">
        <f>AF61-AB61</f>
        <v>6296</v>
      </c>
      <c r="AE61" s="167"/>
      <c r="AF61" s="169">
        <v>20568</v>
      </c>
      <c r="AG61" s="153"/>
      <c r="AH61" s="166">
        <v>5468</v>
      </c>
      <c r="AI61" s="153"/>
      <c r="AJ61" s="308">
        <f t="shared" si="66"/>
        <v>5563</v>
      </c>
      <c r="AK61" s="167"/>
      <c r="AL61" s="169">
        <v>11031</v>
      </c>
      <c r="AM61" s="167"/>
      <c r="AN61" s="308">
        <f t="shared" si="67"/>
        <v>6255</v>
      </c>
      <c r="AO61" s="167"/>
      <c r="AP61" s="169">
        <v>17286</v>
      </c>
      <c r="AQ61" s="167"/>
      <c r="AR61" s="308">
        <f t="shared" si="68"/>
        <v>6976</v>
      </c>
      <c r="AS61" s="167"/>
      <c r="AT61" s="169">
        <v>24262</v>
      </c>
      <c r="AU61" s="153"/>
      <c r="AV61" s="166">
        <v>6678</v>
      </c>
      <c r="AW61" s="153"/>
      <c r="AX61" s="308">
        <f t="shared" si="69"/>
        <v>6791</v>
      </c>
      <c r="AY61" s="167"/>
      <c r="AZ61" s="169">
        <v>13469</v>
      </c>
      <c r="BA61" s="153"/>
      <c r="BB61" s="308">
        <f t="shared" si="70"/>
        <v>6726</v>
      </c>
      <c r="BC61" s="167"/>
      <c r="BD61" s="169">
        <v>20195</v>
      </c>
      <c r="BE61" s="153"/>
      <c r="BF61" s="308">
        <f t="shared" si="71"/>
        <v>6717</v>
      </c>
      <c r="BG61" s="167"/>
      <c r="BH61" s="169">
        <v>26912</v>
      </c>
      <c r="BI61" s="153"/>
      <c r="BJ61" s="166">
        <v>6435</v>
      </c>
      <c r="BK61" s="153"/>
      <c r="BL61" s="308">
        <f t="shared" si="72"/>
        <v>6573</v>
      </c>
      <c r="BM61" s="167"/>
      <c r="BN61" s="169">
        <v>13008</v>
      </c>
      <c r="BO61" s="153"/>
      <c r="BP61" s="308">
        <f t="shared" si="73"/>
        <v>6790</v>
      </c>
      <c r="BQ61" s="167"/>
      <c r="BR61" s="169">
        <v>19798</v>
      </c>
      <c r="BS61" s="153"/>
      <c r="BT61" s="308">
        <f t="shared" si="74"/>
        <v>7150</v>
      </c>
      <c r="BU61" s="167"/>
      <c r="BV61" s="169">
        <v>26948</v>
      </c>
      <c r="BW61" s="153"/>
      <c r="BX61" s="166">
        <v>7277</v>
      </c>
      <c r="BY61" s="153"/>
      <c r="BZ61" s="308">
        <v>7310</v>
      </c>
      <c r="CA61" s="167"/>
      <c r="CB61" s="169">
        <v>14588</v>
      </c>
      <c r="CC61" s="153"/>
      <c r="CD61" s="308">
        <v>7133</v>
      </c>
      <c r="CE61" s="167"/>
      <c r="CF61" s="169">
        <v>21722</v>
      </c>
      <c r="CG61" s="153"/>
      <c r="CH61" s="308">
        <v>6944</v>
      </c>
      <c r="CI61" s="167"/>
      <c r="CJ61" s="169">
        <v>28666</v>
      </c>
      <c r="CK61" s="153"/>
      <c r="CL61" s="166">
        <v>6817</v>
      </c>
    </row>
    <row r="62" spans="2:90">
      <c r="B62" s="153"/>
      <c r="C62" s="305"/>
      <c r="D62" s="299" t="s">
        <v>32</v>
      </c>
      <c r="E62" s="299"/>
      <c r="F62" s="166">
        <v>0</v>
      </c>
      <c r="G62" s="167"/>
      <c r="H62" s="308">
        <f>J62-F62</f>
        <v>0</v>
      </c>
      <c r="I62" s="167"/>
      <c r="J62" s="169">
        <v>0</v>
      </c>
      <c r="K62" s="167"/>
      <c r="L62" s="308">
        <f>N62-J62</f>
        <v>0</v>
      </c>
      <c r="M62" s="167"/>
      <c r="N62" s="169">
        <v>0</v>
      </c>
      <c r="O62" s="167"/>
      <c r="P62" s="308">
        <f>R62-N62</f>
        <v>0</v>
      </c>
      <c r="Q62" s="167"/>
      <c r="R62" s="169">
        <v>0</v>
      </c>
      <c r="S62" s="167"/>
      <c r="T62" s="166">
        <v>0</v>
      </c>
      <c r="U62" s="153"/>
      <c r="V62" s="308">
        <f>X62-T62</f>
        <v>0</v>
      </c>
      <c r="W62" s="167"/>
      <c r="X62" s="169">
        <v>0</v>
      </c>
      <c r="Y62" s="167"/>
      <c r="Z62" s="308">
        <f>AB62-X62</f>
        <v>0</v>
      </c>
      <c r="AA62" s="167"/>
      <c r="AB62" s="169">
        <v>0</v>
      </c>
      <c r="AC62" s="153"/>
      <c r="AD62" s="308">
        <f>AF62-AB62</f>
        <v>0</v>
      </c>
      <c r="AE62" s="167"/>
      <c r="AF62" s="169">
        <v>0</v>
      </c>
      <c r="AG62" s="153"/>
      <c r="AH62" s="166">
        <v>0</v>
      </c>
      <c r="AI62" s="153"/>
      <c r="AJ62" s="308">
        <f t="shared" si="66"/>
        <v>0</v>
      </c>
      <c r="AK62" s="167"/>
      <c r="AL62" s="169">
        <v>0</v>
      </c>
      <c r="AM62" s="167"/>
      <c r="AN62" s="308">
        <f t="shared" si="67"/>
        <v>0</v>
      </c>
      <c r="AO62" s="167"/>
      <c r="AP62" s="169">
        <v>0</v>
      </c>
      <c r="AQ62" s="167"/>
      <c r="AR62" s="308">
        <f t="shared" si="68"/>
        <v>0</v>
      </c>
      <c r="AS62" s="167"/>
      <c r="AT62" s="169">
        <v>0</v>
      </c>
      <c r="AU62" s="153"/>
      <c r="AV62" s="166">
        <v>0</v>
      </c>
      <c r="AW62" s="153"/>
      <c r="AX62" s="308">
        <f t="shared" si="69"/>
        <v>0</v>
      </c>
      <c r="AY62" s="167"/>
      <c r="AZ62" s="169">
        <v>0</v>
      </c>
      <c r="BA62" s="153"/>
      <c r="BB62" s="308">
        <f t="shared" si="70"/>
        <v>84000</v>
      </c>
      <c r="BC62" s="167"/>
      <c r="BD62" s="169">
        <v>84000</v>
      </c>
      <c r="BE62" s="153"/>
      <c r="BF62" s="308">
        <f t="shared" si="71"/>
        <v>0</v>
      </c>
      <c r="BG62" s="167"/>
      <c r="BH62" s="169">
        <v>84000</v>
      </c>
      <c r="BI62" s="153"/>
      <c r="BJ62" s="166">
        <v>0</v>
      </c>
      <c r="BK62" s="153"/>
      <c r="BL62" s="308">
        <f t="shared" si="72"/>
        <v>0</v>
      </c>
      <c r="BM62" s="167"/>
      <c r="BN62" s="169">
        <v>0</v>
      </c>
      <c r="BO62" s="153"/>
      <c r="BP62" s="308">
        <f t="shared" si="73"/>
        <v>0</v>
      </c>
      <c r="BQ62" s="167"/>
      <c r="BR62" s="169">
        <v>0</v>
      </c>
      <c r="BS62" s="153"/>
      <c r="BT62" s="308">
        <f t="shared" si="74"/>
        <v>0</v>
      </c>
      <c r="BU62" s="167"/>
      <c r="BV62" s="169">
        <v>0</v>
      </c>
      <c r="BW62" s="153"/>
      <c r="BX62" s="166">
        <v>0</v>
      </c>
      <c r="BY62" s="153"/>
      <c r="BZ62" s="308">
        <v>0</v>
      </c>
      <c r="CA62" s="167"/>
      <c r="CB62" s="169">
        <v>0</v>
      </c>
      <c r="CC62" s="153"/>
      <c r="CD62" s="308">
        <v>0</v>
      </c>
      <c r="CE62" s="167"/>
      <c r="CF62" s="169">
        <v>0</v>
      </c>
      <c r="CG62" s="153"/>
      <c r="CH62" s="308">
        <v>0</v>
      </c>
      <c r="CI62" s="167"/>
      <c r="CJ62" s="169">
        <v>0</v>
      </c>
      <c r="CK62" s="153"/>
      <c r="CL62" s="166">
        <v>0</v>
      </c>
    </row>
    <row r="63" spans="2:90">
      <c r="B63" s="322"/>
      <c r="C63" s="305"/>
      <c r="D63" s="296" t="s">
        <v>109</v>
      </c>
      <c r="E63" s="299"/>
      <c r="F63" s="166">
        <v>32</v>
      </c>
      <c r="G63" s="167"/>
      <c r="H63" s="308">
        <f>J63-F63</f>
        <v>25</v>
      </c>
      <c r="I63" s="167"/>
      <c r="J63" s="169">
        <v>57</v>
      </c>
      <c r="K63" s="167"/>
      <c r="L63" s="308">
        <f>N63-J63</f>
        <v>0</v>
      </c>
      <c r="M63" s="167"/>
      <c r="N63" s="169">
        <v>57</v>
      </c>
      <c r="O63" s="167"/>
      <c r="P63" s="308">
        <f>R63-N63</f>
        <v>58</v>
      </c>
      <c r="Q63" s="167"/>
      <c r="R63" s="169">
        <v>115</v>
      </c>
      <c r="S63" s="167"/>
      <c r="T63" s="166">
        <v>1</v>
      </c>
      <c r="U63" s="153"/>
      <c r="V63" s="308">
        <f>X63-T63</f>
        <v>98</v>
      </c>
      <c r="W63" s="167"/>
      <c r="X63" s="169">
        <v>99</v>
      </c>
      <c r="Y63" s="167"/>
      <c r="Z63" s="308">
        <f>AB63-X63</f>
        <v>6</v>
      </c>
      <c r="AA63" s="167"/>
      <c r="AB63" s="169">
        <v>105</v>
      </c>
      <c r="AC63" s="153"/>
      <c r="AD63" s="308">
        <f>AF63-AB63</f>
        <v>3</v>
      </c>
      <c r="AE63" s="167"/>
      <c r="AF63" s="169">
        <v>108</v>
      </c>
      <c r="AG63" s="153"/>
      <c r="AH63" s="166">
        <v>30</v>
      </c>
      <c r="AI63" s="153"/>
      <c r="AJ63" s="308">
        <f t="shared" si="66"/>
        <v>83</v>
      </c>
      <c r="AK63" s="167"/>
      <c r="AL63" s="169">
        <v>113</v>
      </c>
      <c r="AM63" s="167"/>
      <c r="AN63" s="308">
        <f t="shared" si="67"/>
        <v>10</v>
      </c>
      <c r="AO63" s="167"/>
      <c r="AP63" s="169">
        <v>123</v>
      </c>
      <c r="AQ63" s="167"/>
      <c r="AR63" s="308">
        <f t="shared" si="68"/>
        <v>2</v>
      </c>
      <c r="AS63" s="167"/>
      <c r="AT63" s="169">
        <v>125</v>
      </c>
      <c r="AU63" s="153"/>
      <c r="AV63" s="166">
        <v>34</v>
      </c>
      <c r="AW63" s="153"/>
      <c r="AX63" s="308">
        <f t="shared" si="69"/>
        <v>44</v>
      </c>
      <c r="AY63" s="167"/>
      <c r="AZ63" s="169">
        <v>78</v>
      </c>
      <c r="BA63" s="153"/>
      <c r="BB63" s="308">
        <f t="shared" si="70"/>
        <v>-2</v>
      </c>
      <c r="BC63" s="167"/>
      <c r="BD63" s="169">
        <v>76</v>
      </c>
      <c r="BE63" s="153"/>
      <c r="BF63" s="308">
        <f t="shared" si="71"/>
        <v>105</v>
      </c>
      <c r="BG63" s="167"/>
      <c r="BH63" s="169">
        <v>181</v>
      </c>
      <c r="BI63" s="153"/>
      <c r="BJ63" s="166">
        <v>-70</v>
      </c>
      <c r="BK63" s="153"/>
      <c r="BL63" s="308">
        <f t="shared" si="72"/>
        <v>27</v>
      </c>
      <c r="BM63" s="167"/>
      <c r="BN63" s="169">
        <v>-43</v>
      </c>
      <c r="BO63" s="153"/>
      <c r="BP63" s="308">
        <f t="shared" si="73"/>
        <v>22</v>
      </c>
      <c r="BQ63" s="167"/>
      <c r="BR63" s="169">
        <v>-21</v>
      </c>
      <c r="BS63" s="153"/>
      <c r="BT63" s="308">
        <f t="shared" si="74"/>
        <v>110</v>
      </c>
      <c r="BU63" s="167"/>
      <c r="BV63" s="169">
        <v>89</v>
      </c>
      <c r="BW63" s="153"/>
      <c r="BX63" s="166">
        <v>12</v>
      </c>
      <c r="BY63" s="153"/>
      <c r="BZ63" s="308">
        <v>28</v>
      </c>
      <c r="CA63" s="167"/>
      <c r="CB63" s="169">
        <v>39</v>
      </c>
      <c r="CC63" s="153"/>
      <c r="CD63" s="308">
        <v>79</v>
      </c>
      <c r="CE63" s="167"/>
      <c r="CF63" s="169">
        <v>118</v>
      </c>
      <c r="CG63" s="153"/>
      <c r="CH63" s="308">
        <v>26</v>
      </c>
      <c r="CI63" s="167"/>
      <c r="CJ63" s="169">
        <v>144</v>
      </c>
      <c r="CK63" s="153"/>
      <c r="CL63" s="166">
        <v>4</v>
      </c>
    </row>
    <row r="64" spans="2:90">
      <c r="B64" s="153"/>
      <c r="C64" s="331"/>
      <c r="D64" s="156" t="s">
        <v>99</v>
      </c>
      <c r="E64" s="331"/>
      <c r="F64" s="332">
        <f>SUM(F58:F63)</f>
        <v>7172</v>
      </c>
      <c r="G64" s="167"/>
      <c r="H64" s="333">
        <f>SUM(H58:H63)</f>
        <v>7027</v>
      </c>
      <c r="I64" s="192"/>
      <c r="J64" s="334">
        <f>SUM(J58:J63)</f>
        <v>14199</v>
      </c>
      <c r="K64" s="167"/>
      <c r="L64" s="333">
        <f>SUM(L58:L63)</f>
        <v>17929</v>
      </c>
      <c r="M64" s="192"/>
      <c r="N64" s="334">
        <f>SUM(N58:N63)</f>
        <v>32128</v>
      </c>
      <c r="O64" s="167"/>
      <c r="P64" s="333">
        <f>SUM(P58:P63)</f>
        <v>20003</v>
      </c>
      <c r="Q64" s="192"/>
      <c r="R64" s="334">
        <f>SUM(R58:R63)</f>
        <v>52131</v>
      </c>
      <c r="S64" s="167"/>
      <c r="T64" s="332">
        <f>SUM(T58:T63)</f>
        <v>20683</v>
      </c>
      <c r="U64" s="153"/>
      <c r="V64" s="333">
        <f>SUM(V58:V63)</f>
        <v>26468</v>
      </c>
      <c r="W64" s="167"/>
      <c r="X64" s="334">
        <f>SUM(X58:X63)</f>
        <v>47151</v>
      </c>
      <c r="Y64" s="192"/>
      <c r="Z64" s="333">
        <f>SUM(Z58:Z63)</f>
        <v>41690</v>
      </c>
      <c r="AA64" s="167"/>
      <c r="AB64" s="334">
        <f>SUM(AB58:AB63)</f>
        <v>88841</v>
      </c>
      <c r="AC64" s="153"/>
      <c r="AD64" s="333">
        <f>SUM(AD58:AD63)</f>
        <v>41809</v>
      </c>
      <c r="AE64" s="167"/>
      <c r="AF64" s="334">
        <f>SUM(AF58:AF63)</f>
        <v>130650</v>
      </c>
      <c r="AG64" s="192"/>
      <c r="AH64" s="332">
        <f>SUM(AH58:AH63)</f>
        <v>40233</v>
      </c>
      <c r="AI64" s="167"/>
      <c r="AJ64" s="333">
        <f>SUM(AJ58:AJ63)</f>
        <v>45192</v>
      </c>
      <c r="AK64" s="192"/>
      <c r="AL64" s="334">
        <f>SUM(AL58:AL63)</f>
        <v>85425</v>
      </c>
      <c r="AM64" s="167"/>
      <c r="AN64" s="333">
        <f>SUM(AN58:AN63)</f>
        <v>43847</v>
      </c>
      <c r="AO64" s="192"/>
      <c r="AP64" s="334">
        <f>SUM(AP58:AP63)</f>
        <v>129272</v>
      </c>
      <c r="AQ64" s="167"/>
      <c r="AR64" s="333">
        <f>SUM(AR58:AR63)</f>
        <v>76474</v>
      </c>
      <c r="AS64" s="167"/>
      <c r="AT64" s="334">
        <f>SUM(AT58:AT63)</f>
        <v>205746</v>
      </c>
      <c r="AU64" s="167"/>
      <c r="AV64" s="332">
        <f>SUM(AV58:AV63)</f>
        <v>68960</v>
      </c>
      <c r="AW64" s="192"/>
      <c r="AX64" s="333">
        <f>SUM(AX58:AX63)</f>
        <v>74387</v>
      </c>
      <c r="AY64" s="167"/>
      <c r="AZ64" s="334">
        <f>SUM(AZ58:AZ63)</f>
        <v>143347</v>
      </c>
      <c r="BA64" s="192"/>
      <c r="BB64" s="333">
        <f>SUM(BB58:BB63)</f>
        <v>156709</v>
      </c>
      <c r="BC64" s="167"/>
      <c r="BD64" s="334">
        <f>SUM(BD58:BD63)</f>
        <v>300056</v>
      </c>
      <c r="BE64" s="192"/>
      <c r="BF64" s="333">
        <f>SUM(BF58:BF63)</f>
        <v>67811</v>
      </c>
      <c r="BG64" s="167"/>
      <c r="BH64" s="334">
        <f>SUM(BH58:BH63)</f>
        <v>367867</v>
      </c>
      <c r="BI64" s="167"/>
      <c r="BJ64" s="332">
        <f>SUM(BJ58:BJ63)</f>
        <v>66213</v>
      </c>
      <c r="BK64" s="192"/>
      <c r="BL64" s="333">
        <f>SUM(BL58:BL63)</f>
        <v>78089</v>
      </c>
      <c r="BM64" s="167"/>
      <c r="BN64" s="334">
        <f>SUM(BN58:BN63)</f>
        <v>144302</v>
      </c>
      <c r="BO64" s="192"/>
      <c r="BP64" s="333">
        <f>SUM(BP58:BP63)</f>
        <v>83502</v>
      </c>
      <c r="BQ64" s="167"/>
      <c r="BR64" s="334">
        <f>SUM(BR58:BR63)</f>
        <v>227804</v>
      </c>
      <c r="BS64" s="192"/>
      <c r="BT64" s="333">
        <f>SUM(BT58:BT63)</f>
        <v>74427</v>
      </c>
      <c r="BU64" s="167"/>
      <c r="BV64" s="334">
        <f>SUM(BV58:BV63)</f>
        <v>302231</v>
      </c>
      <c r="BW64" s="167"/>
      <c r="BX64" s="332">
        <f>SUM(BX58:BX63)</f>
        <v>68357</v>
      </c>
      <c r="BY64" s="192"/>
      <c r="BZ64" s="333">
        <f>SUM(BZ58:BZ63)</f>
        <v>80030</v>
      </c>
      <c r="CA64" s="167"/>
      <c r="CB64" s="334">
        <f>SUM(CB58:CB63)</f>
        <v>148387</v>
      </c>
      <c r="CC64" s="192"/>
      <c r="CD64" s="333">
        <f>SUM(CD58:CD63)</f>
        <v>72195</v>
      </c>
      <c r="CE64" s="167"/>
      <c r="CF64" s="334">
        <f>SUM(CF58:CF63)</f>
        <v>220583</v>
      </c>
      <c r="CG64" s="192"/>
      <c r="CH64" s="333">
        <f>SUM(CH58:CH63)</f>
        <v>67098</v>
      </c>
      <c r="CI64" s="167"/>
      <c r="CJ64" s="334">
        <f>SUM(CJ58:CJ63)</f>
        <v>287680</v>
      </c>
      <c r="CK64" s="167"/>
      <c r="CL64" s="332">
        <f>SUM(CL58:CL63)</f>
        <v>73574</v>
      </c>
    </row>
    <row r="65" spans="2:90">
      <c r="B65" s="322"/>
      <c r="C65" s="330"/>
      <c r="D65" s="330"/>
      <c r="E65" s="330"/>
      <c r="F65" s="166"/>
      <c r="G65" s="167"/>
      <c r="H65" s="168"/>
      <c r="I65" s="167"/>
      <c r="J65" s="169"/>
      <c r="K65" s="167"/>
      <c r="L65" s="168"/>
      <c r="M65" s="167"/>
      <c r="N65" s="169"/>
      <c r="O65" s="167"/>
      <c r="P65" s="168"/>
      <c r="Q65" s="167"/>
      <c r="R65" s="169"/>
      <c r="S65" s="167"/>
      <c r="T65" s="166"/>
      <c r="U65" s="153"/>
      <c r="V65" s="168"/>
      <c r="W65" s="167"/>
      <c r="X65" s="169"/>
      <c r="Y65" s="167"/>
      <c r="Z65" s="168"/>
      <c r="AA65" s="167"/>
      <c r="AB65" s="169"/>
      <c r="AC65" s="153"/>
      <c r="AD65" s="168"/>
      <c r="AE65" s="167"/>
      <c r="AF65" s="169"/>
      <c r="AG65" s="153"/>
      <c r="AH65" s="166"/>
      <c r="AI65" s="153"/>
      <c r="AJ65" s="168"/>
      <c r="AK65" s="167"/>
      <c r="AL65" s="169"/>
      <c r="AM65" s="167"/>
      <c r="AN65" s="168"/>
      <c r="AO65" s="167"/>
      <c r="AP65" s="169"/>
      <c r="AQ65" s="167"/>
      <c r="AR65" s="168"/>
      <c r="AS65" s="167"/>
      <c r="AT65" s="169"/>
      <c r="AU65" s="153"/>
      <c r="AV65" s="166"/>
      <c r="AW65" s="153"/>
      <c r="AX65" s="168"/>
      <c r="AY65" s="167"/>
      <c r="AZ65" s="169"/>
      <c r="BA65" s="153"/>
      <c r="BB65" s="168"/>
      <c r="BC65" s="167"/>
      <c r="BD65" s="169"/>
      <c r="BE65" s="153"/>
      <c r="BF65" s="168"/>
      <c r="BG65" s="167"/>
      <c r="BH65" s="169"/>
      <c r="BI65" s="153"/>
      <c r="BJ65" s="166"/>
      <c r="BK65" s="153"/>
      <c r="BL65" s="168"/>
      <c r="BM65" s="167"/>
      <c r="BN65" s="169"/>
      <c r="BO65" s="153"/>
      <c r="BP65" s="168"/>
      <c r="BQ65" s="167"/>
      <c r="BR65" s="169"/>
      <c r="BS65" s="153"/>
      <c r="BT65" s="168"/>
      <c r="BU65" s="167"/>
      <c r="BV65" s="169"/>
      <c r="BW65" s="153"/>
      <c r="BX65" s="166"/>
      <c r="BY65" s="153"/>
      <c r="BZ65" s="168"/>
      <c r="CA65" s="167"/>
      <c r="CB65" s="169"/>
      <c r="CC65" s="153"/>
      <c r="CD65" s="168"/>
      <c r="CE65" s="167"/>
      <c r="CF65" s="169"/>
      <c r="CG65" s="153"/>
      <c r="CH65" s="168"/>
      <c r="CI65" s="167"/>
      <c r="CJ65" s="169"/>
      <c r="CK65" s="153"/>
      <c r="CL65" s="166"/>
    </row>
    <row r="66" spans="2:90">
      <c r="B66" s="209"/>
      <c r="C66" s="209" t="s">
        <v>104</v>
      </c>
      <c r="D66" s="335"/>
      <c r="E66" s="335"/>
      <c r="F66" s="336">
        <f>F55-F64</f>
        <v>-930</v>
      </c>
      <c r="G66" s="329"/>
      <c r="H66" s="337">
        <f>H55-H64</f>
        <v>-402</v>
      </c>
      <c r="I66" s="329"/>
      <c r="J66" s="338">
        <f>J55-J64</f>
        <v>-1332</v>
      </c>
      <c r="K66" s="329"/>
      <c r="L66" s="337">
        <f>L55-L64</f>
        <v>-874</v>
      </c>
      <c r="M66" s="329"/>
      <c r="N66" s="338">
        <f>N55-N64</f>
        <v>-2206</v>
      </c>
      <c r="O66" s="329"/>
      <c r="P66" s="337">
        <f>P55-P64</f>
        <v>-2745</v>
      </c>
      <c r="Q66" s="329"/>
      <c r="R66" s="338">
        <f>R55-R64</f>
        <v>-4951</v>
      </c>
      <c r="S66" s="329"/>
      <c r="T66" s="336">
        <f>T55-T64</f>
        <v>-3125</v>
      </c>
      <c r="U66" s="181"/>
      <c r="V66" s="337">
        <f>V55-V64</f>
        <v>-3592</v>
      </c>
      <c r="W66" s="329"/>
      <c r="X66" s="338">
        <f>X55-X64</f>
        <v>-6717</v>
      </c>
      <c r="Y66" s="329"/>
      <c r="Z66" s="337">
        <f>Z55-Z64</f>
        <v>-5262</v>
      </c>
      <c r="AA66" s="329"/>
      <c r="AB66" s="338">
        <f>AB55-AB64</f>
        <v>-11979</v>
      </c>
      <c r="AC66" s="181"/>
      <c r="AD66" s="337">
        <f>AD55-AD64</f>
        <v>-5661</v>
      </c>
      <c r="AE66" s="329"/>
      <c r="AF66" s="338">
        <f>AF55-AF64</f>
        <v>-17640</v>
      </c>
      <c r="AG66" s="329"/>
      <c r="AH66" s="336">
        <f>AH55-AH64</f>
        <v>-4669</v>
      </c>
      <c r="AI66" s="329"/>
      <c r="AJ66" s="337">
        <f>AJ55-AJ64</f>
        <v>-3818</v>
      </c>
      <c r="AK66" s="329"/>
      <c r="AL66" s="338">
        <f>AL55-AL64</f>
        <v>-8487</v>
      </c>
      <c r="AM66" s="329"/>
      <c r="AN66" s="337">
        <f>AN55-AN64</f>
        <v>-5120</v>
      </c>
      <c r="AO66" s="329"/>
      <c r="AP66" s="338">
        <f>AP55-AP64</f>
        <v>-13607</v>
      </c>
      <c r="AQ66" s="329"/>
      <c r="AR66" s="337">
        <f>AR55-AR64</f>
        <v>-6523</v>
      </c>
      <c r="AS66" s="329"/>
      <c r="AT66" s="338">
        <f>AT55-AT64</f>
        <v>-20130</v>
      </c>
      <c r="AU66" s="329"/>
      <c r="AV66" s="336">
        <f>AV55-AV64</f>
        <v>-5852</v>
      </c>
      <c r="AW66" s="329"/>
      <c r="AX66" s="337">
        <f>AX55-AX64</f>
        <v>-6451</v>
      </c>
      <c r="AY66" s="329"/>
      <c r="AZ66" s="338">
        <f>AZ55-AZ64</f>
        <v>-12303</v>
      </c>
      <c r="BA66" s="329"/>
      <c r="BB66" s="337">
        <f>BB55-BB64</f>
        <v>-89166</v>
      </c>
      <c r="BC66" s="329"/>
      <c r="BD66" s="338">
        <f>BD55-BD64</f>
        <v>-101469</v>
      </c>
      <c r="BE66" s="329"/>
      <c r="BF66" s="337">
        <f>BF55-BF64</f>
        <v>-7666</v>
      </c>
      <c r="BG66" s="329"/>
      <c r="BH66" s="338">
        <f>BH55-BH64</f>
        <v>-109135</v>
      </c>
      <c r="BI66" s="329"/>
      <c r="BJ66" s="336">
        <f>BJ55-BJ64</f>
        <v>-5252</v>
      </c>
      <c r="BK66" s="329"/>
      <c r="BL66" s="337">
        <f>BL55-BL64</f>
        <v>-2503</v>
      </c>
      <c r="BM66" s="329"/>
      <c r="BN66" s="338">
        <f>BN55-BN64</f>
        <v>-7755</v>
      </c>
      <c r="BO66" s="329"/>
      <c r="BP66" s="337">
        <f>BP55-BP64</f>
        <v>-1860</v>
      </c>
      <c r="BQ66" s="329"/>
      <c r="BR66" s="338">
        <f>BR55-BR64</f>
        <v>-9615</v>
      </c>
      <c r="BS66" s="329"/>
      <c r="BT66" s="337">
        <f>BT55-BT64</f>
        <v>-5821</v>
      </c>
      <c r="BU66" s="329"/>
      <c r="BV66" s="338">
        <f>BV55-BV64</f>
        <v>-15436</v>
      </c>
      <c r="BW66" s="329"/>
      <c r="BX66" s="336">
        <f>BX55-BX64</f>
        <v>-4143</v>
      </c>
      <c r="BY66" s="329"/>
      <c r="BZ66" s="337">
        <f>BZ55-BZ64</f>
        <v>-30</v>
      </c>
      <c r="CA66" s="329"/>
      <c r="CB66" s="338">
        <f>CB55-CB64</f>
        <v>-4173</v>
      </c>
      <c r="CC66" s="329"/>
      <c r="CD66" s="337">
        <f>CD55-CD64</f>
        <v>-4609</v>
      </c>
      <c r="CE66" s="329"/>
      <c r="CF66" s="338">
        <f>CF55-CF64</f>
        <v>-8781</v>
      </c>
      <c r="CG66" s="329"/>
      <c r="CH66" s="337">
        <f>CH55-CH64</f>
        <v>-5600</v>
      </c>
      <c r="CI66" s="329"/>
      <c r="CJ66" s="338">
        <f>CJ55-CJ64</f>
        <v>-14382</v>
      </c>
      <c r="CK66" s="329"/>
      <c r="CL66" s="336">
        <f>CL55-CL64</f>
        <v>-2346</v>
      </c>
    </row>
    <row r="67" spans="2:90">
      <c r="B67" s="209"/>
      <c r="C67" s="209"/>
      <c r="D67" s="339"/>
      <c r="E67" s="339"/>
      <c r="F67" s="336"/>
      <c r="G67" s="329"/>
      <c r="H67" s="337"/>
      <c r="I67" s="329"/>
      <c r="J67" s="338"/>
      <c r="K67" s="329"/>
      <c r="L67" s="337"/>
      <c r="M67" s="329"/>
      <c r="N67" s="338"/>
      <c r="O67" s="167"/>
      <c r="P67" s="337"/>
      <c r="Q67" s="329"/>
      <c r="R67" s="338"/>
      <c r="S67" s="167"/>
      <c r="T67" s="336"/>
      <c r="U67" s="181"/>
      <c r="V67" s="337"/>
      <c r="W67" s="329"/>
      <c r="X67" s="338"/>
      <c r="Y67" s="329"/>
      <c r="Z67" s="337"/>
      <c r="AA67" s="329"/>
      <c r="AB67" s="338"/>
      <c r="AC67" s="181"/>
      <c r="AD67" s="337"/>
      <c r="AE67" s="329"/>
      <c r="AF67" s="338"/>
      <c r="AG67" s="181"/>
      <c r="AH67" s="340"/>
      <c r="AI67" s="181"/>
      <c r="AJ67" s="341"/>
      <c r="AK67" s="329"/>
      <c r="AL67" s="342"/>
      <c r="AM67" s="329"/>
      <c r="AN67" s="341"/>
      <c r="AO67" s="329"/>
      <c r="AP67" s="342"/>
      <c r="AQ67" s="329"/>
      <c r="AR67" s="341"/>
      <c r="AS67" s="329"/>
      <c r="AT67" s="342"/>
      <c r="AU67" s="181"/>
      <c r="AV67" s="336"/>
      <c r="AW67" s="181"/>
      <c r="AX67" s="341"/>
      <c r="AY67" s="329"/>
      <c r="AZ67" s="338"/>
      <c r="BA67" s="181"/>
      <c r="BB67" s="341"/>
      <c r="BC67" s="329"/>
      <c r="BD67" s="338"/>
      <c r="BE67" s="181"/>
      <c r="BF67" s="341"/>
      <c r="BG67" s="329"/>
      <c r="BH67" s="338"/>
      <c r="BI67" s="181"/>
      <c r="BJ67" s="336"/>
      <c r="BK67" s="181"/>
      <c r="BL67" s="341"/>
      <c r="BM67" s="329"/>
      <c r="BN67" s="338"/>
      <c r="BO67" s="181"/>
      <c r="BP67" s="341"/>
      <c r="BQ67" s="329"/>
      <c r="BR67" s="338"/>
      <c r="BS67" s="181"/>
      <c r="BT67" s="341"/>
      <c r="BU67" s="329"/>
      <c r="BV67" s="338"/>
      <c r="BW67" s="181"/>
      <c r="BX67" s="336"/>
      <c r="BY67" s="181"/>
      <c r="BZ67" s="341"/>
      <c r="CA67" s="329"/>
      <c r="CB67" s="338"/>
      <c r="CC67" s="181"/>
      <c r="CD67" s="341"/>
      <c r="CE67" s="329"/>
      <c r="CF67" s="338"/>
      <c r="CG67" s="181"/>
      <c r="CH67" s="341"/>
      <c r="CI67" s="329"/>
      <c r="CJ67" s="338"/>
      <c r="CK67" s="181"/>
      <c r="CL67" s="336"/>
    </row>
    <row r="68" spans="2:90">
      <c r="B68" s="153"/>
      <c r="C68" s="305"/>
      <c r="D68" s="323" t="s">
        <v>110</v>
      </c>
      <c r="E68" s="153"/>
      <c r="F68" s="343">
        <v>0</v>
      </c>
      <c r="G68" s="344"/>
      <c r="H68" s="308">
        <f t="shared" ref="H68:H69" si="75">J68-F68</f>
        <v>0</v>
      </c>
      <c r="I68" s="344"/>
      <c r="J68" s="345">
        <v>0</v>
      </c>
      <c r="K68" s="344"/>
      <c r="L68" s="308">
        <f t="shared" ref="L68:L69" si="76">N68-J68</f>
        <v>0</v>
      </c>
      <c r="M68" s="344"/>
      <c r="N68" s="345">
        <v>0</v>
      </c>
      <c r="O68" s="167"/>
      <c r="P68" s="308">
        <f t="shared" ref="P68:P69" si="77">R68-N68</f>
        <v>0</v>
      </c>
      <c r="Q68" s="344"/>
      <c r="R68" s="345">
        <v>0</v>
      </c>
      <c r="S68" s="167"/>
      <c r="T68" s="343">
        <v>-21</v>
      </c>
      <c r="U68" s="153"/>
      <c r="V68" s="308">
        <f t="shared" ref="V68:V69" si="78">X68-T68</f>
        <v>-70</v>
      </c>
      <c r="W68" s="344"/>
      <c r="X68" s="345">
        <v>-91</v>
      </c>
      <c r="Y68" s="344"/>
      <c r="Z68" s="308">
        <f t="shared" ref="Z68:Z69" si="79">AB68-X68</f>
        <v>-77</v>
      </c>
      <c r="AA68" s="344"/>
      <c r="AB68" s="345">
        <v>-168</v>
      </c>
      <c r="AC68" s="153"/>
      <c r="AD68" s="308">
        <f t="shared" ref="AD68:AD69" si="80">AF68-AB68</f>
        <v>-84</v>
      </c>
      <c r="AE68" s="344"/>
      <c r="AF68" s="345">
        <v>-252</v>
      </c>
      <c r="AG68" s="153"/>
      <c r="AH68" s="343">
        <v>-78</v>
      </c>
      <c r="AI68" s="153"/>
      <c r="AJ68" s="308">
        <f t="shared" ref="AJ68:AJ69" si="81">AL68-AH68</f>
        <v>-107</v>
      </c>
      <c r="AK68" s="344"/>
      <c r="AL68" s="345">
        <v>-185</v>
      </c>
      <c r="AM68" s="344"/>
      <c r="AN68" s="308">
        <f t="shared" ref="AN68:AN69" si="82">AP68-AL68</f>
        <v>-346</v>
      </c>
      <c r="AO68" s="344"/>
      <c r="AP68" s="345">
        <v>-531</v>
      </c>
      <c r="AQ68" s="344"/>
      <c r="AR68" s="308">
        <f t="shared" ref="AR68:AR69" si="83">AT68-AP68</f>
        <v>-532</v>
      </c>
      <c r="AS68" s="344"/>
      <c r="AT68" s="345">
        <v>-1063</v>
      </c>
      <c r="AU68" s="153"/>
      <c r="AV68" s="343">
        <v>-681</v>
      </c>
      <c r="AW68" s="153"/>
      <c r="AX68" s="308">
        <f t="shared" ref="AX68:AX69" si="84">AZ68-AV68</f>
        <v>-298</v>
      </c>
      <c r="AY68" s="344"/>
      <c r="AZ68" s="345">
        <v>-979</v>
      </c>
      <c r="BA68" s="153"/>
      <c r="BB68" s="308">
        <f t="shared" ref="BB68:BB69" si="85">BD68-AZ68</f>
        <v>-980</v>
      </c>
      <c r="BC68" s="344"/>
      <c r="BD68" s="345">
        <v>-1959</v>
      </c>
      <c r="BE68" s="153"/>
      <c r="BF68" s="308">
        <f t="shared" ref="BF68:BF69" si="86">BH68-BD68</f>
        <v>-1738</v>
      </c>
      <c r="BG68" s="344"/>
      <c r="BH68" s="345">
        <v>-3697</v>
      </c>
      <c r="BI68" s="153"/>
      <c r="BJ68" s="343">
        <v>-680</v>
      </c>
      <c r="BK68" s="153"/>
      <c r="BL68" s="308">
        <f t="shared" ref="BL68:BL69" si="87">BN68-BJ68</f>
        <v>-1358</v>
      </c>
      <c r="BM68" s="344"/>
      <c r="BN68" s="345">
        <v>-2038</v>
      </c>
      <c r="BO68" s="153"/>
      <c r="BP68" s="308">
        <f t="shared" ref="BP68:BP69" si="88">BR68-BN68</f>
        <v>-1184</v>
      </c>
      <c r="BQ68" s="344"/>
      <c r="BR68" s="345">
        <v>-3222</v>
      </c>
      <c r="BS68" s="153"/>
      <c r="BT68" s="308">
        <f t="shared" ref="BT68:BT69" si="89">BV68-BR68</f>
        <v>-1399</v>
      </c>
      <c r="BU68" s="344"/>
      <c r="BV68" s="345">
        <v>-4621</v>
      </c>
      <c r="BW68" s="153"/>
      <c r="BX68" s="343">
        <v>-1000</v>
      </c>
      <c r="BY68" s="153"/>
      <c r="BZ68" s="308">
        <v>-1084</v>
      </c>
      <c r="CA68" s="344"/>
      <c r="CB68" s="345">
        <v>-2083</v>
      </c>
      <c r="CC68" s="153"/>
      <c r="CD68" s="308">
        <v>-1177</v>
      </c>
      <c r="CE68" s="344"/>
      <c r="CF68" s="345">
        <v>-3260</v>
      </c>
      <c r="CG68" s="153"/>
      <c r="CH68" s="308">
        <v>-1388</v>
      </c>
      <c r="CI68" s="344"/>
      <c r="CJ68" s="345">
        <v>-4649</v>
      </c>
      <c r="CK68" s="153"/>
      <c r="CL68" s="343">
        <v>-1018</v>
      </c>
    </row>
    <row r="69" spans="2:90">
      <c r="B69" s="153"/>
      <c r="C69" s="305"/>
      <c r="D69" s="323" t="s">
        <v>111</v>
      </c>
      <c r="E69" s="153"/>
      <c r="F69" s="343">
        <v>0</v>
      </c>
      <c r="G69" s="344"/>
      <c r="H69" s="308">
        <f t="shared" si="75"/>
        <v>0</v>
      </c>
      <c r="I69" s="344"/>
      <c r="J69" s="345">
        <v>0</v>
      </c>
      <c r="K69" s="344"/>
      <c r="L69" s="308">
        <f t="shared" si="76"/>
        <v>0</v>
      </c>
      <c r="M69" s="344"/>
      <c r="N69" s="345">
        <v>0</v>
      </c>
      <c r="O69" s="167"/>
      <c r="P69" s="308">
        <f t="shared" si="77"/>
        <v>0</v>
      </c>
      <c r="Q69" s="344"/>
      <c r="R69" s="345">
        <v>0</v>
      </c>
      <c r="S69" s="167"/>
      <c r="T69" s="343">
        <v>-21</v>
      </c>
      <c r="U69" s="153"/>
      <c r="V69" s="308">
        <f t="shared" si="78"/>
        <v>-70</v>
      </c>
      <c r="W69" s="344"/>
      <c r="X69" s="345">
        <v>-91</v>
      </c>
      <c r="Y69" s="344"/>
      <c r="Z69" s="308">
        <f t="shared" si="79"/>
        <v>-77</v>
      </c>
      <c r="AA69" s="344"/>
      <c r="AB69" s="345">
        <v>-168</v>
      </c>
      <c r="AC69" s="153"/>
      <c r="AD69" s="308">
        <f t="shared" si="80"/>
        <v>-84</v>
      </c>
      <c r="AE69" s="344"/>
      <c r="AF69" s="345">
        <v>-252</v>
      </c>
      <c r="AG69" s="153"/>
      <c r="AH69" s="343">
        <v>-78</v>
      </c>
      <c r="AI69" s="153"/>
      <c r="AJ69" s="308">
        <f t="shared" si="81"/>
        <v>-107</v>
      </c>
      <c r="AK69" s="344"/>
      <c r="AL69" s="345">
        <v>-185</v>
      </c>
      <c r="AM69" s="344"/>
      <c r="AN69" s="308">
        <f t="shared" si="82"/>
        <v>-346</v>
      </c>
      <c r="AO69" s="344"/>
      <c r="AP69" s="345">
        <v>-531</v>
      </c>
      <c r="AQ69" s="344"/>
      <c r="AR69" s="308">
        <f t="shared" si="83"/>
        <v>-532</v>
      </c>
      <c r="AS69" s="344"/>
      <c r="AT69" s="345">
        <v>-1063</v>
      </c>
      <c r="AU69" s="153"/>
      <c r="AV69" s="343">
        <v>-681</v>
      </c>
      <c r="AW69" s="153"/>
      <c r="AX69" s="308">
        <f t="shared" si="84"/>
        <v>-298</v>
      </c>
      <c r="AY69" s="344"/>
      <c r="AZ69" s="345">
        <v>-979</v>
      </c>
      <c r="BA69" s="153"/>
      <c r="BB69" s="308">
        <f t="shared" si="85"/>
        <v>-980</v>
      </c>
      <c r="BC69" s="344"/>
      <c r="BD69" s="345">
        <v>-1959</v>
      </c>
      <c r="BE69" s="153"/>
      <c r="BF69" s="308">
        <f t="shared" si="86"/>
        <v>-1738</v>
      </c>
      <c r="BG69" s="344"/>
      <c r="BH69" s="345">
        <v>-3697</v>
      </c>
      <c r="BI69" s="153"/>
      <c r="BJ69" s="343">
        <v>-680</v>
      </c>
      <c r="BK69" s="153"/>
      <c r="BL69" s="308">
        <f t="shared" si="87"/>
        <v>-1358</v>
      </c>
      <c r="BM69" s="344"/>
      <c r="BN69" s="345">
        <v>-2038</v>
      </c>
      <c r="BO69" s="153"/>
      <c r="BP69" s="308">
        <f t="shared" si="88"/>
        <v>-1184</v>
      </c>
      <c r="BQ69" s="344"/>
      <c r="BR69" s="345">
        <v>-3222</v>
      </c>
      <c r="BS69" s="153"/>
      <c r="BT69" s="308">
        <f t="shared" si="89"/>
        <v>-1399</v>
      </c>
      <c r="BU69" s="344"/>
      <c r="BV69" s="345">
        <v>-4621</v>
      </c>
      <c r="BW69" s="153"/>
      <c r="BX69" s="343">
        <v>-1000</v>
      </c>
      <c r="BY69" s="153"/>
      <c r="BZ69" s="308">
        <v>-1084</v>
      </c>
      <c r="CA69" s="344"/>
      <c r="CB69" s="345">
        <v>-2083</v>
      </c>
      <c r="CC69" s="153"/>
      <c r="CD69" s="308">
        <v>-1177</v>
      </c>
      <c r="CE69" s="344"/>
      <c r="CF69" s="345">
        <v>-3260</v>
      </c>
      <c r="CG69" s="153"/>
      <c r="CH69" s="308">
        <v>-1388</v>
      </c>
      <c r="CI69" s="344"/>
      <c r="CJ69" s="345">
        <v>-4649</v>
      </c>
      <c r="CK69" s="153"/>
      <c r="CL69" s="343">
        <v>-1018</v>
      </c>
    </row>
    <row r="70" spans="2:90">
      <c r="B70" s="322"/>
      <c r="C70" s="296"/>
      <c r="D70" s="296"/>
      <c r="E70" s="296"/>
      <c r="F70" s="166"/>
      <c r="G70" s="167"/>
      <c r="H70" s="168"/>
      <c r="I70" s="167"/>
      <c r="J70" s="169"/>
      <c r="K70" s="167"/>
      <c r="L70" s="168"/>
      <c r="M70" s="167"/>
      <c r="N70" s="169"/>
      <c r="O70" s="153"/>
      <c r="P70" s="168"/>
      <c r="Q70" s="167"/>
      <c r="R70" s="169"/>
      <c r="S70" s="153"/>
      <c r="T70" s="166"/>
      <c r="U70" s="153"/>
      <c r="V70" s="168"/>
      <c r="W70" s="167"/>
      <c r="X70" s="169"/>
      <c r="Y70" s="167"/>
      <c r="Z70" s="168"/>
      <c r="AA70" s="167"/>
      <c r="AB70" s="169"/>
      <c r="AC70" s="153"/>
      <c r="AD70" s="168"/>
      <c r="AE70" s="167"/>
      <c r="AF70" s="169"/>
      <c r="AG70" s="153"/>
      <c r="AH70" s="166"/>
      <c r="AI70" s="153"/>
      <c r="AJ70" s="168"/>
      <c r="AK70" s="167"/>
      <c r="AL70" s="169"/>
      <c r="AM70" s="167"/>
      <c r="AN70" s="168"/>
      <c r="AO70" s="167"/>
      <c r="AP70" s="169"/>
      <c r="AQ70" s="167"/>
      <c r="AR70" s="168"/>
      <c r="AS70" s="167"/>
      <c r="AT70" s="169"/>
      <c r="AU70" s="153"/>
      <c r="AV70" s="166"/>
      <c r="AW70" s="153"/>
      <c r="AX70" s="168"/>
      <c r="AY70" s="167"/>
      <c r="AZ70" s="169"/>
      <c r="BA70" s="153"/>
      <c r="BB70" s="168"/>
      <c r="BC70" s="167"/>
      <c r="BD70" s="169"/>
      <c r="BE70" s="153"/>
      <c r="BF70" s="168"/>
      <c r="BG70" s="167"/>
      <c r="BH70" s="169"/>
      <c r="BI70" s="153"/>
      <c r="BJ70" s="166"/>
      <c r="BK70" s="153"/>
      <c r="BL70" s="168"/>
      <c r="BM70" s="167"/>
      <c r="BN70" s="169"/>
      <c r="BO70" s="153"/>
      <c r="BP70" s="168"/>
      <c r="BQ70" s="167"/>
      <c r="BR70" s="169"/>
      <c r="BS70" s="153"/>
      <c r="BT70" s="168"/>
      <c r="BU70" s="167"/>
      <c r="BV70" s="169"/>
      <c r="BW70" s="153"/>
      <c r="BX70" s="166"/>
      <c r="BY70" s="153"/>
      <c r="BZ70" s="168"/>
      <c r="CA70" s="167"/>
      <c r="CB70" s="169"/>
      <c r="CC70" s="153"/>
      <c r="CD70" s="168"/>
      <c r="CE70" s="167"/>
      <c r="CF70" s="169"/>
      <c r="CG70" s="153"/>
      <c r="CH70" s="168"/>
      <c r="CI70" s="167"/>
      <c r="CJ70" s="169"/>
      <c r="CK70" s="153"/>
      <c r="CL70" s="166"/>
    </row>
    <row r="71" spans="2:90">
      <c r="B71" s="209" t="s">
        <v>112</v>
      </c>
      <c r="C71" s="209"/>
      <c r="D71" s="209"/>
      <c r="E71" s="209"/>
      <c r="F71" s="346">
        <f>F30+F48+F66</f>
        <v>32206</v>
      </c>
      <c r="G71" s="298"/>
      <c r="H71" s="347">
        <f>H30+H48+H66</f>
        <v>25890</v>
      </c>
      <c r="I71" s="298"/>
      <c r="J71" s="348">
        <f>J30+J48+J66</f>
        <v>58096</v>
      </c>
      <c r="K71" s="298"/>
      <c r="L71" s="347">
        <f>L30+L48+L66</f>
        <v>25186</v>
      </c>
      <c r="M71" s="298"/>
      <c r="N71" s="348">
        <f>N30+N48+N66</f>
        <v>83282</v>
      </c>
      <c r="O71" s="298"/>
      <c r="P71" s="347">
        <f>P30+P48+P66</f>
        <v>15369</v>
      </c>
      <c r="Q71" s="298"/>
      <c r="R71" s="348">
        <f>R30+R48+R66</f>
        <v>98651</v>
      </c>
      <c r="S71" s="298"/>
      <c r="T71" s="346">
        <f>T30+T48+T66</f>
        <v>13092</v>
      </c>
      <c r="U71" s="298"/>
      <c r="V71" s="347">
        <f>V30+V48+V66</f>
        <v>11285</v>
      </c>
      <c r="W71" s="298"/>
      <c r="X71" s="348">
        <f>X30+X48+X66</f>
        <v>24377</v>
      </c>
      <c r="Y71" s="298"/>
      <c r="Z71" s="347">
        <f>Z30+Z48+Z66</f>
        <v>10300</v>
      </c>
      <c r="AA71" s="298"/>
      <c r="AB71" s="348">
        <f>AB30+AB48+AB66</f>
        <v>34677</v>
      </c>
      <c r="AC71" s="181"/>
      <c r="AD71" s="347">
        <f>AD30+AD48+AD66</f>
        <v>6065</v>
      </c>
      <c r="AE71" s="298"/>
      <c r="AF71" s="348">
        <f>AF30+AF48+AF66</f>
        <v>40742</v>
      </c>
      <c r="AG71" s="298"/>
      <c r="AH71" s="346">
        <f>AH30+AH48+AH66</f>
        <v>7891</v>
      </c>
      <c r="AI71" s="298"/>
      <c r="AJ71" s="347">
        <f>AJ30+AJ48+AJ66</f>
        <v>12432</v>
      </c>
      <c r="AK71" s="298"/>
      <c r="AL71" s="348">
        <f>AL30+AL48+AL66</f>
        <v>20323</v>
      </c>
      <c r="AM71" s="298"/>
      <c r="AN71" s="347">
        <f>AN30+AN48+AN66</f>
        <v>12152</v>
      </c>
      <c r="AO71" s="298"/>
      <c r="AP71" s="348">
        <f>AP30+AP48+AP66</f>
        <v>32475</v>
      </c>
      <c r="AQ71" s="298"/>
      <c r="AR71" s="347">
        <f>AR30+AR48+AR66</f>
        <v>12357</v>
      </c>
      <c r="AS71" s="298"/>
      <c r="AT71" s="348">
        <f>AT30+AT48+AT66</f>
        <v>44832</v>
      </c>
      <c r="AU71" s="298"/>
      <c r="AV71" s="346">
        <f>AV30+AV48+AV66</f>
        <v>17994</v>
      </c>
      <c r="AW71" s="298"/>
      <c r="AX71" s="347">
        <f>AX30+AX48+AX66</f>
        <v>19265</v>
      </c>
      <c r="AY71" s="298"/>
      <c r="AZ71" s="348">
        <f>AZ30+AZ48+AZ66</f>
        <v>37259</v>
      </c>
      <c r="BA71" s="298"/>
      <c r="BB71" s="347">
        <f>BB30+BB48+BB66</f>
        <v>-63396</v>
      </c>
      <c r="BC71" s="298"/>
      <c r="BD71" s="348">
        <f>BD30+BD48+BD66</f>
        <v>-26137</v>
      </c>
      <c r="BE71" s="298"/>
      <c r="BF71" s="347">
        <f>BF30+BF48+BF66</f>
        <v>15766</v>
      </c>
      <c r="BG71" s="298"/>
      <c r="BH71" s="348">
        <f>BH30+BH48+BH66</f>
        <v>-10371</v>
      </c>
      <c r="BI71" s="298"/>
      <c r="BJ71" s="346">
        <f>BJ30+BJ48+BJ66</f>
        <v>21232</v>
      </c>
      <c r="BK71" s="298"/>
      <c r="BL71" s="347">
        <f>BL30+BL48+BL66</f>
        <v>25702</v>
      </c>
      <c r="BM71" s="298"/>
      <c r="BN71" s="348">
        <f>BN30+BN48+BN66</f>
        <v>46934</v>
      </c>
      <c r="BO71" s="298"/>
      <c r="BP71" s="347">
        <f>BP30+BP48+BP66</f>
        <v>16944</v>
      </c>
      <c r="BQ71" s="298"/>
      <c r="BR71" s="348">
        <f>BR30+BR48+BR66</f>
        <v>63878</v>
      </c>
      <c r="BS71" s="298"/>
      <c r="BT71" s="347">
        <f>BT30+BT48+BT66</f>
        <v>15582</v>
      </c>
      <c r="BU71" s="298"/>
      <c r="BV71" s="348">
        <f>BV30+BV48+BV66</f>
        <v>79460</v>
      </c>
      <c r="BW71" s="298"/>
      <c r="BX71" s="346">
        <f>BX30+BX48+BX66</f>
        <v>16840</v>
      </c>
      <c r="BY71" s="298"/>
      <c r="BZ71" s="347">
        <f>BZ30+BZ48+BZ66</f>
        <v>24362</v>
      </c>
      <c r="CA71" s="298"/>
      <c r="CB71" s="348">
        <f>CB30+CB48+CB66</f>
        <v>41203</v>
      </c>
      <c r="CC71" s="298"/>
      <c r="CD71" s="347">
        <f>CD30+CD48+CD66</f>
        <v>11522</v>
      </c>
      <c r="CE71" s="298"/>
      <c r="CF71" s="348">
        <f>CF30+CF48+CF66</f>
        <v>52724</v>
      </c>
      <c r="CG71" s="298"/>
      <c r="CH71" s="347">
        <f>CH30+CH48+CH66</f>
        <v>14443</v>
      </c>
      <c r="CI71" s="298"/>
      <c r="CJ71" s="348">
        <f>CJ30+CJ48+CJ66</f>
        <v>67167</v>
      </c>
      <c r="CK71" s="298"/>
      <c r="CL71" s="346">
        <f>CL30+CL48+CL66</f>
        <v>28677</v>
      </c>
    </row>
    <row r="72" spans="2:90">
      <c r="B72" s="215"/>
      <c r="C72" s="186"/>
      <c r="D72" s="186"/>
      <c r="E72" s="186"/>
      <c r="F72" s="218"/>
      <c r="G72" s="167"/>
      <c r="H72" s="268"/>
      <c r="I72" s="269"/>
      <c r="J72" s="220"/>
      <c r="K72" s="167"/>
      <c r="L72" s="349"/>
      <c r="M72" s="350"/>
      <c r="N72" s="220"/>
      <c r="O72" s="153"/>
      <c r="P72" s="268"/>
      <c r="Q72" s="350"/>
      <c r="R72" s="220"/>
      <c r="S72" s="153"/>
      <c r="T72" s="218"/>
      <c r="U72" s="153"/>
      <c r="V72" s="268"/>
      <c r="W72" s="269"/>
      <c r="X72" s="351"/>
      <c r="Y72" s="167"/>
      <c r="Z72" s="268"/>
      <c r="AA72" s="269"/>
      <c r="AB72" s="220"/>
      <c r="AC72" s="153"/>
      <c r="AD72" s="268"/>
      <c r="AE72" s="350"/>
      <c r="AF72" s="220"/>
      <c r="AG72" s="153"/>
      <c r="AH72" s="352"/>
      <c r="AI72" s="153"/>
      <c r="AJ72" s="353"/>
      <c r="AK72" s="269"/>
      <c r="AL72" s="354"/>
      <c r="AM72" s="167"/>
      <c r="AN72" s="353"/>
      <c r="AO72" s="269"/>
      <c r="AP72" s="354"/>
      <c r="AQ72" s="167"/>
      <c r="AR72" s="353"/>
      <c r="AS72" s="350"/>
      <c r="AT72" s="354"/>
      <c r="AU72" s="153"/>
      <c r="AV72" s="218"/>
      <c r="AW72" s="153"/>
      <c r="AX72" s="312"/>
      <c r="AY72" s="269"/>
      <c r="AZ72" s="220"/>
      <c r="BA72" s="153"/>
      <c r="BB72" s="312"/>
      <c r="BC72" s="269"/>
      <c r="BD72" s="220"/>
      <c r="BE72" s="153"/>
      <c r="BF72" s="312"/>
      <c r="BG72" s="269"/>
      <c r="BH72" s="220"/>
      <c r="BI72" s="153"/>
      <c r="BJ72" s="218"/>
      <c r="BK72" s="153"/>
      <c r="BL72" s="312"/>
      <c r="BM72" s="269"/>
      <c r="BN72" s="220"/>
      <c r="BO72" s="153"/>
      <c r="BP72" s="312"/>
      <c r="BQ72" s="269"/>
      <c r="BR72" s="220"/>
      <c r="BS72" s="153"/>
      <c r="BT72" s="312"/>
      <c r="BU72" s="269"/>
      <c r="BV72" s="220"/>
      <c r="BW72" s="153"/>
      <c r="BX72" s="218"/>
      <c r="BY72" s="153"/>
      <c r="BZ72" s="312"/>
      <c r="CA72" s="269"/>
      <c r="CB72" s="220"/>
      <c r="CC72" s="153"/>
      <c r="CD72" s="312"/>
      <c r="CE72" s="269"/>
      <c r="CF72" s="220"/>
      <c r="CG72" s="153"/>
      <c r="CH72" s="312"/>
      <c r="CI72" s="269"/>
      <c r="CJ72" s="220"/>
      <c r="CK72" s="153"/>
      <c r="CL72" s="218"/>
    </row>
  </sheetData>
  <mergeCells count="8">
    <mergeCell ref="BV6:BV9"/>
    <mergeCell ref="CJ6:CJ9"/>
    <mergeCell ref="F3:AF4"/>
    <mergeCell ref="AH3:BJ4"/>
    <mergeCell ref="R6:R9"/>
    <mergeCell ref="AF6:AF9"/>
    <mergeCell ref="AT6:AT9"/>
    <mergeCell ref="BH6:B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TDS</vt:lpstr>
      <vt:lpstr>USM</vt:lpstr>
      <vt:lpstr>Telecom</vt:lpstr>
      <vt:lpstr>Sheet1</vt:lpstr>
      <vt:lpstr>Sheet2</vt:lpstr>
      <vt:lpstr>Sheet3</vt:lpstr>
    </vt:vector>
  </TitlesOfParts>
  <Company>TDS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Baumgartner, Michael D.</dc:creator>
  <cp:lastModifiedBy>Baumgartner, Michael D.</cp:lastModifiedBy>
  <dcterms:created xsi:type="dcterms:W3CDTF">2017-04-25T20:17:15Z</dcterms:created>
  <dcterms:modified xsi:type="dcterms:W3CDTF">2017-05-05T18:17:54Z</dcterms:modified>
</cp:coreProperties>
</file>