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DoubleVerify DBX Dropbox\Finance\Finance Drive\IR\Earnings Preparation\2026\Q1 2026\6. Historical Financials Spreadsheet\"/>
    </mc:Choice>
  </mc:AlternateContent>
  <xr:revisionPtr revIDLastSave="0" documentId="8_{7A5EBA34-B847-4300-A099-30315F14EC68}" xr6:coauthVersionLast="47" xr6:coauthVersionMax="47" xr10:uidLastSave="{00000000-0000-0000-0000-000000000000}"/>
  <bookViews>
    <workbookView xWindow="20" yWindow="740" windowWidth="19180" windowHeight="11260" activeTab="4" xr2:uid="{EA52C7E9-BFE2-431C-8A0E-70A7404E63ED}"/>
  </bookViews>
  <sheets>
    <sheet name="Cover" sheetId="15" r:id="rId1"/>
    <sheet name="Income Statement" sheetId="20" r:id="rId2"/>
    <sheet name="GAAP to Non-GAAP OpEx " sheetId="1" r:id="rId3"/>
    <sheet name="Revenue Detail" sheetId="16" r:id="rId4"/>
    <sheet name="Non-GAAP Reconciliations" sheetId="3" r:id="rId5"/>
    <sheet name="CF" sheetId="19" r:id="rId6"/>
    <sheet name="BS" sheetId="17" r:id="rId7"/>
  </sheets>
  <externalReferences>
    <externalReference r:id="rId8"/>
  </externalReferences>
  <definedNames>
    <definedName name="_xlnm.Print_Area" localSheetId="6">BS!$A$1:$L$55</definedName>
    <definedName name="_xlnm.Print_Area" localSheetId="5">CF!$A$1:$N$89</definedName>
    <definedName name="_xlnm.Print_Area" localSheetId="0">Cover!$A$2:$D$37</definedName>
    <definedName name="_xlnm.Print_Area" localSheetId="2">'GAAP to Non-GAAP OpEx '!$A$1:$O$30</definedName>
    <definedName name="_xlnm.Print_Area" localSheetId="1">'Income Statement'!$A$1:$N$35</definedName>
    <definedName name="_xlnm.Print_Area" localSheetId="4">'Non-GAAP Reconciliations'!$A$1:$N$24</definedName>
    <definedName name="_xlnm.Print_Area" localSheetId="3">'Revenue Detail'!$A$1:$N$19</definedName>
    <definedName name="_xlnm.Print_Titles" localSheetId="2">'GAAP to Non-GAAP OpEx '!$2:$8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52" i="17" l="1"/>
  <c r="AA34" i="17"/>
  <c r="AA42" i="17" s="1"/>
  <c r="AA53" i="17" s="1"/>
  <c r="AA14" i="17"/>
  <c r="AA22" i="17" s="1"/>
  <c r="AG72" i="19"/>
  <c r="AG62" i="19"/>
  <c r="AG39" i="19"/>
  <c r="AG10" i="19"/>
  <c r="AG31" i="19" s="1"/>
  <c r="AG51" i="3"/>
  <c r="AG39" i="3"/>
  <c r="AG47" i="3" s="1"/>
  <c r="AG38" i="3"/>
  <c r="AG46" i="3" s="1"/>
  <c r="AG35" i="3"/>
  <c r="AG34" i="3"/>
  <c r="AG28" i="3"/>
  <c r="AG27" i="3"/>
  <c r="AG25" i="3"/>
  <c r="AG10" i="3"/>
  <c r="AG24" i="3" s="1"/>
  <c r="AG30" i="3" s="1"/>
  <c r="AG50" i="3" l="1"/>
  <c r="AG52" i="3" s="1"/>
  <c r="AG64" i="19"/>
  <c r="AG43" i="3"/>
  <c r="AG42" i="3"/>
  <c r="AG11" i="3"/>
  <c r="AG20" i="3"/>
  <c r="AG21" i="3" s="1"/>
  <c r="AG53" i="3" l="1"/>
  <c r="AG17" i="16"/>
  <c r="AG18" i="16" s="1"/>
  <c r="AG16" i="16"/>
  <c r="AG14" i="16"/>
  <c r="AG12" i="16"/>
  <c r="AH23" i="1" l="1"/>
  <c r="AH29" i="1" s="1"/>
  <c r="AH16" i="1"/>
  <c r="AH21" i="1" s="1"/>
  <c r="AH10" i="1"/>
  <c r="AH14" i="1" s="1"/>
  <c r="AG15" i="20" l="1"/>
  <c r="AG18" i="20" s="1"/>
  <c r="AG20" i="20" s="1"/>
  <c r="V51" i="3"/>
  <c r="AG31" i="20" l="1"/>
  <c r="AG24" i="20"/>
  <c r="AG23" i="20"/>
  <c r="AE12" i="16"/>
  <c r="Z52" i="17" l="1"/>
  <c r="Z34" i="17"/>
  <c r="Z42" i="17" s="1"/>
  <c r="Z22" i="17"/>
  <c r="Z14" i="17"/>
  <c r="AF88" i="19"/>
  <c r="AF79" i="19"/>
  <c r="AF76" i="19"/>
  <c r="AF71" i="19"/>
  <c r="AF70" i="19"/>
  <c r="AF69" i="19"/>
  <c r="AF61" i="19"/>
  <c r="AF60" i="19"/>
  <c r="AF59" i="19"/>
  <c r="AF58" i="19"/>
  <c r="AF57" i="19"/>
  <c r="AF56" i="19"/>
  <c r="AF55" i="19"/>
  <c r="AF54" i="19"/>
  <c r="AF53" i="19"/>
  <c r="AF52" i="19"/>
  <c r="AF51" i="19"/>
  <c r="AF50" i="19"/>
  <c r="AF49" i="19"/>
  <c r="AF48" i="19"/>
  <c r="AF47" i="19"/>
  <c r="AF46" i="19"/>
  <c r="AF45" i="19"/>
  <c r="AF44" i="19"/>
  <c r="AF43" i="19"/>
  <c r="AF42" i="19"/>
  <c r="AF38" i="19"/>
  <c r="AF37" i="19"/>
  <c r="AF36" i="19"/>
  <c r="AF35" i="19"/>
  <c r="AF34" i="19"/>
  <c r="AF30" i="19"/>
  <c r="AF29" i="19"/>
  <c r="AF28" i="19"/>
  <c r="AF27" i="19"/>
  <c r="AF25" i="19"/>
  <c r="AF24" i="19"/>
  <c r="AF23" i="19"/>
  <c r="AF22" i="19"/>
  <c r="AF21" i="19"/>
  <c r="AF20" i="19"/>
  <c r="AF19" i="19"/>
  <c r="AF18" i="19"/>
  <c r="AF17" i="19"/>
  <c r="AF16" i="19"/>
  <c r="AF15" i="19"/>
  <c r="AF14" i="19"/>
  <c r="AF13" i="19"/>
  <c r="AF12" i="19"/>
  <c r="AE72" i="19"/>
  <c r="AE62" i="19"/>
  <c r="AE39" i="19"/>
  <c r="AF39" i="3"/>
  <c r="AF47" i="3" s="1"/>
  <c r="AF38" i="3"/>
  <c r="AF46" i="3" s="1"/>
  <c r="AF29" i="3"/>
  <c r="AF26" i="3"/>
  <c r="AF19" i="3"/>
  <c r="AF18" i="3"/>
  <c r="AF28" i="3" s="1"/>
  <c r="AF17" i="3"/>
  <c r="AF16" i="3"/>
  <c r="AF27" i="3" s="1"/>
  <c r="AF15" i="3"/>
  <c r="AF14" i="3"/>
  <c r="AF13" i="3"/>
  <c r="AF25" i="3" s="1"/>
  <c r="AF12" i="3"/>
  <c r="AE51" i="3"/>
  <c r="AE39" i="3"/>
  <c r="AE47" i="3" s="1"/>
  <c r="AE38" i="3"/>
  <c r="AE46" i="3" s="1"/>
  <c r="AE28" i="3"/>
  <c r="AE27" i="3"/>
  <c r="AE25" i="3"/>
  <c r="AF72" i="19" l="1"/>
  <c r="Z53" i="17"/>
  <c r="AF51" i="3"/>
  <c r="AF62" i="19"/>
  <c r="AF39" i="19"/>
  <c r="AF15" i="16"/>
  <c r="AF16" i="16" s="1"/>
  <c r="AF12" i="16"/>
  <c r="AE17" i="16"/>
  <c r="AE18" i="16" s="1"/>
  <c r="AE16" i="16"/>
  <c r="AE14" i="16"/>
  <c r="AF17" i="16" l="1"/>
  <c r="AF18" i="16" s="1"/>
  <c r="AF14" i="16"/>
  <c r="AG28" i="1"/>
  <c r="AG27" i="1"/>
  <c r="AG26" i="1"/>
  <c r="AG25" i="1"/>
  <c r="AG20" i="1"/>
  <c r="AG19" i="1"/>
  <c r="AG18" i="1"/>
  <c r="AG13" i="1"/>
  <c r="AG12" i="1"/>
  <c r="AF23" i="1"/>
  <c r="AF29" i="1" s="1"/>
  <c r="AF16" i="1"/>
  <c r="AF21" i="1" s="1"/>
  <c r="AF10" i="1"/>
  <c r="AF14" i="1" s="1"/>
  <c r="AF30" i="20" l="1"/>
  <c r="AF19" i="20"/>
  <c r="AF17" i="20"/>
  <c r="AF16" i="20"/>
  <c r="AF14" i="20"/>
  <c r="AF13" i="20"/>
  <c r="AF12" i="20"/>
  <c r="AF11" i="20"/>
  <c r="AF10" i="20"/>
  <c r="AF9" i="20"/>
  <c r="AE15" i="20"/>
  <c r="AE18" i="20" s="1"/>
  <c r="AE20" i="20" s="1"/>
  <c r="AD51" i="3"/>
  <c r="AC51" i="3"/>
  <c r="AB51" i="3"/>
  <c r="Z51" i="3"/>
  <c r="Y51" i="3"/>
  <c r="X51" i="3"/>
  <c r="W51" i="3"/>
  <c r="AD39" i="3"/>
  <c r="AC39" i="3"/>
  <c r="AC47" i="3" s="1"/>
  <c r="AB39" i="3"/>
  <c r="AB47" i="3" s="1"/>
  <c r="AA39" i="3"/>
  <c r="AA47" i="3" s="1"/>
  <c r="Z39" i="3"/>
  <c r="Z47" i="3" s="1"/>
  <c r="Y39" i="3"/>
  <c r="X39" i="3"/>
  <c r="X47" i="3" s="1"/>
  <c r="AD38" i="3"/>
  <c r="AC38" i="3"/>
  <c r="AB38" i="3"/>
  <c r="AA38" i="3"/>
  <c r="Z38" i="3"/>
  <c r="Y38" i="3"/>
  <c r="X38" i="3"/>
  <c r="X46" i="3" s="1"/>
  <c r="W39" i="3"/>
  <c r="W47" i="3" s="1"/>
  <c r="W38" i="3"/>
  <c r="W46" i="3" s="1"/>
  <c r="AD47" i="3"/>
  <c r="Y47" i="3"/>
  <c r="AD46" i="3"/>
  <c r="AC46" i="3"/>
  <c r="AB46" i="3"/>
  <c r="AA46" i="3"/>
  <c r="Z46" i="3"/>
  <c r="Y46" i="3"/>
  <c r="AC35" i="3"/>
  <c r="AC34" i="3"/>
  <c r="AB35" i="3"/>
  <c r="AB34" i="3"/>
  <c r="AA35" i="3"/>
  <c r="AA34" i="3"/>
  <c r="Z35" i="3"/>
  <c r="Z34" i="3"/>
  <c r="Y35" i="3"/>
  <c r="Y34" i="3"/>
  <c r="X35" i="3"/>
  <c r="X34" i="3"/>
  <c r="W35" i="3"/>
  <c r="W34" i="3"/>
  <c r="AE10" i="3" l="1"/>
  <c r="AE10" i="19"/>
  <c r="AF15" i="20"/>
  <c r="AF18" i="20" s="1"/>
  <c r="AF20" i="20" s="1"/>
  <c r="AF31" i="20" s="1"/>
  <c r="AE31" i="20"/>
  <c r="AE24" i="20"/>
  <c r="AE35" i="3" s="1"/>
  <c r="AE23" i="20"/>
  <c r="AE34" i="3" s="1"/>
  <c r="Y52" i="17"/>
  <c r="Y34" i="17"/>
  <c r="Y42" i="17" s="1"/>
  <c r="Y53" i="17" s="1"/>
  <c r="Y14" i="17"/>
  <c r="Y22" i="17" s="1"/>
  <c r="AD72" i="19"/>
  <c r="AD62" i="19"/>
  <c r="AD39" i="19"/>
  <c r="AD28" i="3"/>
  <c r="AD27" i="3"/>
  <c r="AD25" i="3"/>
  <c r="AD17" i="16"/>
  <c r="AD18" i="16" s="1"/>
  <c r="AD16" i="16"/>
  <c r="AD14" i="16"/>
  <c r="AD12" i="16"/>
  <c r="AE23" i="1"/>
  <c r="AE29" i="1" s="1"/>
  <c r="AE16" i="1"/>
  <c r="AE21" i="1" s="1"/>
  <c r="AE10" i="1"/>
  <c r="AE14" i="1" s="1"/>
  <c r="AE31" i="19" l="1"/>
  <c r="AE24" i="3"/>
  <c r="AE30" i="3" s="1"/>
  <c r="AE20" i="3"/>
  <c r="AE21" i="3" s="1"/>
  <c r="AE11" i="3"/>
  <c r="AF23" i="20"/>
  <c r="AF34" i="3" s="1"/>
  <c r="AF24" i="20"/>
  <c r="AF35" i="3" s="1"/>
  <c r="V30" i="3"/>
  <c r="U30" i="3"/>
  <c r="T30" i="3"/>
  <c r="S30" i="3"/>
  <c r="R30" i="3"/>
  <c r="Q30" i="3"/>
  <c r="P30" i="3"/>
  <c r="O30" i="3"/>
  <c r="N30" i="3"/>
  <c r="M30" i="3"/>
  <c r="L30" i="3"/>
  <c r="K30" i="3"/>
  <c r="J30" i="3"/>
  <c r="I30" i="3"/>
  <c r="H30" i="3"/>
  <c r="G30" i="3"/>
  <c r="F30" i="3"/>
  <c r="E30" i="3"/>
  <c r="D30" i="3"/>
  <c r="C30" i="3"/>
  <c r="AA29" i="3"/>
  <c r="AC28" i="3"/>
  <c r="AB28" i="3"/>
  <c r="AA28" i="3"/>
  <c r="Z28" i="3"/>
  <c r="Y28" i="3"/>
  <c r="X28" i="3"/>
  <c r="W28" i="3"/>
  <c r="AC27" i="3"/>
  <c r="AB27" i="3"/>
  <c r="AA27" i="3"/>
  <c r="Z27" i="3"/>
  <c r="Y27" i="3"/>
  <c r="X27" i="3"/>
  <c r="W27" i="3"/>
  <c r="AA26" i="3"/>
  <c r="AC25" i="3"/>
  <c r="AB25" i="3"/>
  <c r="AA25" i="3"/>
  <c r="Z25" i="3"/>
  <c r="Y25" i="3"/>
  <c r="X25" i="3"/>
  <c r="W25" i="3"/>
  <c r="AE42" i="3" l="1"/>
  <c r="AE43" i="3"/>
  <c r="AE50" i="3"/>
  <c r="AE52" i="3" s="1"/>
  <c r="AE53" i="3" s="1"/>
  <c r="AE64" i="19"/>
  <c r="AD15" i="20" l="1"/>
  <c r="X52" i="17"/>
  <c r="X34" i="17"/>
  <c r="X42" i="17" s="1"/>
  <c r="X14" i="17"/>
  <c r="X22" i="17" s="1"/>
  <c r="AC63" i="19"/>
  <c r="AF63" i="19" s="1"/>
  <c r="AA60" i="19"/>
  <c r="V60" i="19"/>
  <c r="Q60" i="19"/>
  <c r="L60" i="19"/>
  <c r="G60" i="19"/>
  <c r="AD18" i="20" l="1"/>
  <c r="AD20" i="20" s="1"/>
  <c r="X53" i="17"/>
  <c r="AC39" i="19"/>
  <c r="AD24" i="20" l="1"/>
  <c r="AD35" i="3" s="1"/>
  <c r="AD23" i="20"/>
  <c r="AD34" i="3" s="1"/>
  <c r="AD31" i="20"/>
  <c r="AD10" i="19"/>
  <c r="AD10" i="3"/>
  <c r="AC72" i="19"/>
  <c r="AC62" i="19"/>
  <c r="AC12" i="16"/>
  <c r="AC17" i="16"/>
  <c r="AC18" i="16" s="1"/>
  <c r="AC16" i="16"/>
  <c r="AC14" i="16"/>
  <c r="AD23" i="1"/>
  <c r="AD16" i="1"/>
  <c r="AD21" i="1" s="1"/>
  <c r="AD10" i="1"/>
  <c r="AD14" i="1" s="1"/>
  <c r="AD31" i="19" l="1"/>
  <c r="AD11" i="3"/>
  <c r="AD20" i="3"/>
  <c r="AD21" i="3" s="1"/>
  <c r="AD24" i="3"/>
  <c r="AD30" i="3" s="1"/>
  <c r="AD29" i="1"/>
  <c r="AD64" i="19" l="1"/>
  <c r="AD50" i="3"/>
  <c r="AD52" i="3" s="1"/>
  <c r="AD53" i="3" s="1"/>
  <c r="AD42" i="3"/>
  <c r="AD43" i="3"/>
  <c r="AC15" i="20"/>
  <c r="AC18" i="20" s="1"/>
  <c r="AC20" i="20" s="1"/>
  <c r="AA38" i="19"/>
  <c r="V38" i="19"/>
  <c r="Q38" i="19"/>
  <c r="L38" i="19"/>
  <c r="G38" i="19"/>
  <c r="AB39" i="19"/>
  <c r="Z39" i="19"/>
  <c r="Y39" i="19"/>
  <c r="X39" i="19"/>
  <c r="W39" i="19"/>
  <c r="U39" i="19"/>
  <c r="T39" i="19"/>
  <c r="S39" i="19"/>
  <c r="R39" i="19"/>
  <c r="P39" i="19"/>
  <c r="O39" i="19"/>
  <c r="N39" i="19"/>
  <c r="M39" i="19"/>
  <c r="K39" i="19"/>
  <c r="J39" i="19"/>
  <c r="I39" i="19"/>
  <c r="H39" i="19"/>
  <c r="F39" i="19"/>
  <c r="E39" i="19"/>
  <c r="D39" i="19"/>
  <c r="C39" i="19"/>
  <c r="AC24" i="20" l="1"/>
  <c r="AC23" i="20"/>
  <c r="AC10" i="19"/>
  <c r="AC31" i="19" s="1"/>
  <c r="AC10" i="3"/>
  <c r="AC24" i="3" s="1"/>
  <c r="AC30" i="3" s="1"/>
  <c r="AC31" i="20"/>
  <c r="W52" i="17"/>
  <c r="W34" i="17"/>
  <c r="W42" i="17" s="1"/>
  <c r="W14" i="17"/>
  <c r="W22" i="17" s="1"/>
  <c r="AB72" i="19"/>
  <c r="AB62" i="19"/>
  <c r="AB17" i="16"/>
  <c r="AB18" i="16" s="1"/>
  <c r="AB16" i="16"/>
  <c r="AB14" i="16"/>
  <c r="AB12" i="16"/>
  <c r="AC23" i="1"/>
  <c r="AC16" i="1"/>
  <c r="AC10" i="1"/>
  <c r="AB15" i="20"/>
  <c r="AB18" i="20" s="1"/>
  <c r="AB20" i="20" s="1"/>
  <c r="AB10" i="19" s="1"/>
  <c r="AC21" i="1" l="1"/>
  <c r="AG16" i="1"/>
  <c r="AG21" i="1" s="1"/>
  <c r="AC29" i="1"/>
  <c r="AG23" i="1"/>
  <c r="AG29" i="1" s="1"/>
  <c r="AC14" i="1"/>
  <c r="AG10" i="1"/>
  <c r="AG14" i="1" s="1"/>
  <c r="AC64" i="19"/>
  <c r="AC50" i="3"/>
  <c r="AC52" i="3" s="1"/>
  <c r="AC53" i="3" s="1"/>
  <c r="AB31" i="19"/>
  <c r="AB50" i="3" s="1"/>
  <c r="AB52" i="3" s="1"/>
  <c r="AF10" i="19"/>
  <c r="AF31" i="19" s="1"/>
  <c r="AC43" i="3"/>
  <c r="AC42" i="3"/>
  <c r="AC11" i="3"/>
  <c r="AC20" i="3"/>
  <c r="AC21" i="3" s="1"/>
  <c r="W53" i="17"/>
  <c r="AB10" i="3"/>
  <c r="AB31" i="20"/>
  <c r="AB24" i="20"/>
  <c r="AB23" i="20"/>
  <c r="AA15" i="16"/>
  <c r="AA13" i="16"/>
  <c r="AA11" i="16"/>
  <c r="Z17" i="16"/>
  <c r="Z16" i="16"/>
  <c r="Z14" i="16"/>
  <c r="Z12" i="16"/>
  <c r="AB64" i="19" l="1"/>
  <c r="AB20" i="3"/>
  <c r="AB21" i="3" s="1"/>
  <c r="AB24" i="3"/>
  <c r="AB30" i="3" s="1"/>
  <c r="AF10" i="3"/>
  <c r="AF50" i="3"/>
  <c r="AF52" i="3" s="1"/>
  <c r="AF64" i="19"/>
  <c r="AB11" i="3"/>
  <c r="AA17" i="16"/>
  <c r="AB42" i="3" l="1"/>
  <c r="AB43" i="3"/>
  <c r="AB53" i="3"/>
  <c r="AF24" i="3"/>
  <c r="AF30" i="3" s="1"/>
  <c r="AF11" i="3"/>
  <c r="AF20" i="3"/>
  <c r="AF21" i="3" s="1"/>
  <c r="V52" i="17"/>
  <c r="V34" i="17"/>
  <c r="V42" i="17" s="1"/>
  <c r="V14" i="17"/>
  <c r="V22" i="17" s="1"/>
  <c r="AA88" i="19"/>
  <c r="AA79" i="19"/>
  <c r="AA76" i="19"/>
  <c r="AA75" i="19"/>
  <c r="AA71" i="19"/>
  <c r="AA70" i="19"/>
  <c r="AA69" i="19"/>
  <c r="AA63" i="19"/>
  <c r="AA61" i="19"/>
  <c r="AA59" i="19"/>
  <c r="AA58" i="19"/>
  <c r="AA57" i="19"/>
  <c r="AA56" i="19"/>
  <c r="AA55" i="19"/>
  <c r="AA54" i="19"/>
  <c r="AA53" i="19"/>
  <c r="AA52" i="19"/>
  <c r="AA51" i="19"/>
  <c r="AA50" i="19"/>
  <c r="AA49" i="19"/>
  <c r="AA48" i="19"/>
  <c r="AA47" i="19"/>
  <c r="AA46" i="19"/>
  <c r="AA45" i="19"/>
  <c r="AA44" i="19"/>
  <c r="AA43" i="19"/>
  <c r="AA42" i="19"/>
  <c r="AA37" i="19"/>
  <c r="AA36" i="19"/>
  <c r="AA35" i="19"/>
  <c r="AA34" i="19"/>
  <c r="AA51" i="3" s="1"/>
  <c r="AA30" i="19"/>
  <c r="AA29" i="19"/>
  <c r="AA28" i="19"/>
  <c r="AA27" i="19"/>
  <c r="AA25" i="19"/>
  <c r="AA24" i="19"/>
  <c r="AA23" i="19"/>
  <c r="AA22" i="19"/>
  <c r="AA21" i="19"/>
  <c r="AA20" i="19"/>
  <c r="AA19" i="19"/>
  <c r="AA18" i="19"/>
  <c r="AA17" i="19"/>
  <c r="AA16" i="19"/>
  <c r="AA15" i="19"/>
  <c r="AA14" i="19"/>
  <c r="AA13" i="19"/>
  <c r="AA12" i="19"/>
  <c r="Z72" i="19"/>
  <c r="Z62" i="19"/>
  <c r="AA19" i="3"/>
  <c r="AA18" i="3"/>
  <c r="AA17" i="3"/>
  <c r="AA16" i="3"/>
  <c r="AA15" i="3"/>
  <c r="AA14" i="3"/>
  <c r="AA13" i="3"/>
  <c r="AA12" i="3"/>
  <c r="AB28" i="1"/>
  <c r="AB27" i="1"/>
  <c r="AB26" i="1"/>
  <c r="AB25" i="1"/>
  <c r="AB20" i="1"/>
  <c r="AB19" i="1"/>
  <c r="AB18" i="1"/>
  <c r="AB13" i="1"/>
  <c r="AB12" i="1"/>
  <c r="AA23" i="1"/>
  <c r="AA29" i="1" s="1"/>
  <c r="AA16" i="1"/>
  <c r="AA10" i="1"/>
  <c r="AA14" i="1" s="1"/>
  <c r="AF42" i="3" l="1"/>
  <c r="AF43" i="3"/>
  <c r="AF53" i="3"/>
  <c r="AA39" i="19"/>
  <c r="AA21" i="1"/>
  <c r="AA62" i="19"/>
  <c r="AA72" i="19"/>
  <c r="V53" i="17"/>
  <c r="AA30" i="20" l="1"/>
  <c r="AA19" i="20"/>
  <c r="AA17" i="20"/>
  <c r="AA16" i="20"/>
  <c r="AA14" i="20"/>
  <c r="AA13" i="20"/>
  <c r="AA12" i="20"/>
  <c r="AA11" i="20"/>
  <c r="AA10" i="20"/>
  <c r="AA9" i="20"/>
  <c r="Z15" i="20"/>
  <c r="Y72" i="19"/>
  <c r="X72" i="19"/>
  <c r="W72" i="19"/>
  <c r="U72" i="19"/>
  <c r="T72" i="19"/>
  <c r="S72" i="19"/>
  <c r="R72" i="19"/>
  <c r="P72" i="19"/>
  <c r="O72" i="19"/>
  <c r="N72" i="19"/>
  <c r="M72" i="19"/>
  <c r="K72" i="19"/>
  <c r="J72" i="19"/>
  <c r="I72" i="19"/>
  <c r="H72" i="19"/>
  <c r="F72" i="19"/>
  <c r="E72" i="19"/>
  <c r="D72" i="19"/>
  <c r="C72" i="19"/>
  <c r="V71" i="19"/>
  <c r="Q71" i="19"/>
  <c r="L71" i="19"/>
  <c r="G71" i="19"/>
  <c r="V37" i="19"/>
  <c r="Q37" i="19"/>
  <c r="L37" i="19"/>
  <c r="G37" i="19"/>
  <c r="Y62" i="19"/>
  <c r="Z18" i="20" l="1"/>
  <c r="AA15" i="20"/>
  <c r="AA18" i="20" s="1"/>
  <c r="AA20" i="20" s="1"/>
  <c r="AA24" i="20" s="1"/>
  <c r="U52" i="17"/>
  <c r="U34" i="17"/>
  <c r="U42" i="17" s="1"/>
  <c r="U14" i="17"/>
  <c r="U22" i="17" s="1"/>
  <c r="AA31" i="20" l="1"/>
  <c r="Z20" i="20"/>
  <c r="AA23" i="20"/>
  <c r="U53" i="17"/>
  <c r="Y17" i="16"/>
  <c r="Y16" i="16"/>
  <c r="Y14" i="16"/>
  <c r="Y12" i="16"/>
  <c r="Z23" i="1"/>
  <c r="Z29" i="1" s="1"/>
  <c r="Z16" i="1"/>
  <c r="Z21" i="1" s="1"/>
  <c r="Z10" i="1"/>
  <c r="Z14" i="1" s="1"/>
  <c r="Z10" i="3" l="1"/>
  <c r="Z24" i="3" s="1"/>
  <c r="Z30" i="3" s="1"/>
  <c r="Z10" i="19"/>
  <c r="Z31" i="19" s="1"/>
  <c r="Z24" i="20"/>
  <c r="Z31" i="20"/>
  <c r="Z23" i="20"/>
  <c r="Y15" i="20"/>
  <c r="Y18" i="20" s="1"/>
  <c r="Y20" i="20" s="1"/>
  <c r="V59" i="19"/>
  <c r="Q59" i="19"/>
  <c r="L59" i="19"/>
  <c r="G59" i="19"/>
  <c r="Z42" i="3" l="1"/>
  <c r="Z43" i="3"/>
  <c r="Z64" i="19"/>
  <c r="Z50" i="3"/>
  <c r="Z52" i="3" s="1"/>
  <c r="Y10" i="19"/>
  <c r="Y31" i="19" s="1"/>
  <c r="Y10" i="3"/>
  <c r="Y24" i="3" s="1"/>
  <c r="Y30" i="3" s="1"/>
  <c r="Z20" i="3"/>
  <c r="Z21" i="3" s="1"/>
  <c r="Z11" i="3"/>
  <c r="Y31" i="20"/>
  <c r="Y24" i="20"/>
  <c r="Y23" i="20"/>
  <c r="T52" i="17"/>
  <c r="T34" i="17"/>
  <c r="T42" i="17" s="1"/>
  <c r="T14" i="17"/>
  <c r="T22" i="17" s="1"/>
  <c r="X62" i="19"/>
  <c r="X17" i="16"/>
  <c r="X16" i="16"/>
  <c r="X14" i="16"/>
  <c r="X12" i="16"/>
  <c r="Y23" i="1"/>
  <c r="Y29" i="1" s="1"/>
  <c r="Y16" i="1"/>
  <c r="Y21" i="1" s="1"/>
  <c r="Y10" i="1"/>
  <c r="Y14" i="1" s="1"/>
  <c r="X15" i="20"/>
  <c r="X18" i="20" s="1"/>
  <c r="X20" i="20" s="1"/>
  <c r="X10" i="19" s="1"/>
  <c r="X31" i="19" s="1"/>
  <c r="X50" i="3" s="1"/>
  <c r="X52" i="3" s="1"/>
  <c r="V36" i="19"/>
  <c r="Q36" i="19"/>
  <c r="L36" i="19"/>
  <c r="G36" i="19"/>
  <c r="Y42" i="3" l="1"/>
  <c r="Y43" i="3"/>
  <c r="Z53" i="3"/>
  <c r="Y64" i="19"/>
  <c r="Y50" i="3"/>
  <c r="Y52" i="3" s="1"/>
  <c r="Y20" i="3"/>
  <c r="Y21" i="3" s="1"/>
  <c r="Y11" i="3"/>
  <c r="X64" i="19"/>
  <c r="T53" i="17"/>
  <c r="X10" i="3"/>
  <c r="X24" i="3" s="1"/>
  <c r="X30" i="3" s="1"/>
  <c r="X24" i="20"/>
  <c r="X23" i="20"/>
  <c r="X31" i="20"/>
  <c r="X43" i="3" l="1"/>
  <c r="X42" i="3"/>
  <c r="Y53" i="3"/>
  <c r="X11" i="3"/>
  <c r="X20" i="3"/>
  <c r="S52" i="17"/>
  <c r="S34" i="17"/>
  <c r="S42" i="17" s="1"/>
  <c r="S14" i="17"/>
  <c r="S22" i="17" s="1"/>
  <c r="W62" i="19"/>
  <c r="W17" i="16"/>
  <c r="W16" i="16"/>
  <c r="W14" i="16"/>
  <c r="W12" i="16"/>
  <c r="X23" i="1"/>
  <c r="X16" i="1"/>
  <c r="X10" i="1"/>
  <c r="W15" i="20"/>
  <c r="W18" i="20" s="1"/>
  <c r="W20" i="20" s="1"/>
  <c r="R52" i="17"/>
  <c r="R34" i="17"/>
  <c r="R42" i="17" s="1"/>
  <c r="R14" i="17"/>
  <c r="R22" i="17" s="1"/>
  <c r="V45" i="19"/>
  <c r="V44" i="19"/>
  <c r="V88" i="19"/>
  <c r="V79" i="19"/>
  <c r="V76" i="19"/>
  <c r="V75" i="19"/>
  <c r="V70" i="19"/>
  <c r="V69" i="19"/>
  <c r="V63" i="19"/>
  <c r="U62" i="19"/>
  <c r="V61" i="19"/>
  <c r="V58" i="19"/>
  <c r="V57" i="19"/>
  <c r="V56" i="19"/>
  <c r="V55" i="19"/>
  <c r="V54" i="19"/>
  <c r="V53" i="19"/>
  <c r="V52" i="19"/>
  <c r="V51" i="19"/>
  <c r="V50" i="19"/>
  <c r="V49" i="19"/>
  <c r="V48" i="19"/>
  <c r="V47" i="19"/>
  <c r="V46" i="19"/>
  <c r="V43" i="19"/>
  <c r="V42" i="19"/>
  <c r="V35" i="19"/>
  <c r="V34" i="19"/>
  <c r="V39" i="19" s="1"/>
  <c r="V30" i="19"/>
  <c r="V29" i="19"/>
  <c r="V28" i="19"/>
  <c r="V27" i="19"/>
  <c r="V25" i="19"/>
  <c r="V24" i="19"/>
  <c r="V23" i="19"/>
  <c r="V22" i="19"/>
  <c r="V21" i="19"/>
  <c r="V20" i="19"/>
  <c r="V19" i="19"/>
  <c r="V18" i="19"/>
  <c r="V17" i="19"/>
  <c r="V16" i="19"/>
  <c r="V15" i="19"/>
  <c r="V14" i="19"/>
  <c r="V13" i="19"/>
  <c r="V12" i="19"/>
  <c r="X21" i="3" l="1"/>
  <c r="X53" i="3"/>
  <c r="V72" i="19"/>
  <c r="W10" i="19"/>
  <c r="AA10" i="19" s="1"/>
  <c r="AA31" i="19" s="1"/>
  <c r="AA50" i="3" s="1"/>
  <c r="AA52" i="3" s="1"/>
  <c r="W10" i="3"/>
  <c r="W24" i="3" s="1"/>
  <c r="W30" i="3" s="1"/>
  <c r="X14" i="1"/>
  <c r="AB10" i="1"/>
  <c r="AB14" i="1" s="1"/>
  <c r="X21" i="1"/>
  <c r="AB16" i="1"/>
  <c r="AB21" i="1" s="1"/>
  <c r="X29" i="1"/>
  <c r="AB23" i="1"/>
  <c r="AB29" i="1" s="1"/>
  <c r="W31" i="19"/>
  <c r="S53" i="17"/>
  <c r="W31" i="20"/>
  <c r="W24" i="20"/>
  <c r="W23" i="20"/>
  <c r="R53" i="17"/>
  <c r="V62" i="19"/>
  <c r="W42" i="3" l="1"/>
  <c r="W43" i="3"/>
  <c r="W64" i="19"/>
  <c r="W50" i="3"/>
  <c r="W52" i="3" s="1"/>
  <c r="AA64" i="19"/>
  <c r="AA10" i="3"/>
  <c r="AA24" i="3" s="1"/>
  <c r="AA30" i="3" s="1"/>
  <c r="W11" i="3"/>
  <c r="W20" i="3"/>
  <c r="W21" i="3" s="1"/>
  <c r="W27" i="1"/>
  <c r="W53" i="3" l="1"/>
  <c r="AA42" i="3"/>
  <c r="AA43" i="3"/>
  <c r="AA11" i="3"/>
  <c r="AA20" i="3"/>
  <c r="W28" i="1"/>
  <c r="W26" i="1"/>
  <c r="W25" i="1"/>
  <c r="V23" i="1"/>
  <c r="V29" i="1" s="1"/>
  <c r="W20" i="1"/>
  <c r="W19" i="1"/>
  <c r="W18" i="1"/>
  <c r="V16" i="1"/>
  <c r="V21" i="1" s="1"/>
  <c r="W13" i="1"/>
  <c r="W12" i="1"/>
  <c r="V10" i="1"/>
  <c r="V19" i="3"/>
  <c r="V18" i="3"/>
  <c r="V17" i="3"/>
  <c r="V16" i="3"/>
  <c r="V15" i="3"/>
  <c r="V14" i="3"/>
  <c r="V13" i="3"/>
  <c r="V12" i="3"/>
  <c r="U17" i="16"/>
  <c r="Z18" i="16" s="1"/>
  <c r="U16" i="16"/>
  <c r="V15" i="16"/>
  <c r="AA16" i="16" s="1"/>
  <c r="U14" i="16"/>
  <c r="V13" i="16"/>
  <c r="AA14" i="16" s="1"/>
  <c r="U12" i="16"/>
  <c r="V11" i="16"/>
  <c r="AA12" i="16" s="1"/>
  <c r="V30" i="20"/>
  <c r="V19" i="20"/>
  <c r="V17" i="20"/>
  <c r="V16" i="20"/>
  <c r="U15" i="20"/>
  <c r="U18" i="20" s="1"/>
  <c r="U20" i="20" s="1"/>
  <c r="V14" i="20"/>
  <c r="V13" i="20"/>
  <c r="V12" i="20"/>
  <c r="V11" i="20"/>
  <c r="V10" i="20"/>
  <c r="V9" i="20"/>
  <c r="T62" i="19"/>
  <c r="AA21" i="3" l="1"/>
  <c r="AA53" i="3"/>
  <c r="U10" i="19"/>
  <c r="U10" i="3"/>
  <c r="V15" i="20"/>
  <c r="V18" i="20" s="1"/>
  <c r="U31" i="19"/>
  <c r="U11" i="3"/>
  <c r="V14" i="1"/>
  <c r="U20" i="3"/>
  <c r="U21" i="3" s="1"/>
  <c r="V17" i="16"/>
  <c r="AA18" i="16" s="1"/>
  <c r="U31" i="20"/>
  <c r="U24" i="20"/>
  <c r="U23" i="20"/>
  <c r="Q52" i="17"/>
  <c r="Q34" i="17"/>
  <c r="Q14" i="17"/>
  <c r="U23" i="1"/>
  <c r="U29" i="1" s="1"/>
  <c r="U16" i="1"/>
  <c r="U21" i="1" s="1"/>
  <c r="U10" i="1"/>
  <c r="U14" i="1" s="1"/>
  <c r="U64" i="19" l="1"/>
  <c r="V20" i="20"/>
  <c r="V31" i="20" s="1"/>
  <c r="Q22" i="17"/>
  <c r="Q42" i="17"/>
  <c r="T15" i="20"/>
  <c r="T18" i="20" s="1"/>
  <c r="T20" i="20" s="1"/>
  <c r="T17" i="16"/>
  <c r="Y18" i="16" s="1"/>
  <c r="T16" i="16"/>
  <c r="T14" i="16"/>
  <c r="T12" i="16"/>
  <c r="P52" i="17"/>
  <c r="P34" i="17"/>
  <c r="P42" i="17" s="1"/>
  <c r="P14" i="17"/>
  <c r="P22" i="17" s="1"/>
  <c r="S62" i="19"/>
  <c r="S17" i="16"/>
  <c r="X18" i="16" s="1"/>
  <c r="S16" i="16"/>
  <c r="S12" i="16"/>
  <c r="S14" i="16"/>
  <c r="T23" i="1"/>
  <c r="T29" i="1" s="1"/>
  <c r="T16" i="1"/>
  <c r="T21" i="1" s="1"/>
  <c r="T10" i="1"/>
  <c r="T14" i="1" s="1"/>
  <c r="S15" i="20"/>
  <c r="S18" i="20" s="1"/>
  <c r="S20" i="20" s="1"/>
  <c r="O52" i="17"/>
  <c r="O34" i="17"/>
  <c r="O42" i="17" s="1"/>
  <c r="O14" i="17"/>
  <c r="O22" i="17" s="1"/>
  <c r="R62" i="19"/>
  <c r="R17" i="16"/>
  <c r="W18" i="16" s="1"/>
  <c r="R16" i="16"/>
  <c r="R12" i="16"/>
  <c r="R14" i="16"/>
  <c r="S23" i="1"/>
  <c r="S16" i="1"/>
  <c r="S10" i="1"/>
  <c r="R15" i="20"/>
  <c r="R18" i="20" s="1"/>
  <c r="R20" i="20" s="1"/>
  <c r="R10" i="3" s="1"/>
  <c r="Q88" i="19"/>
  <c r="R20" i="3" l="1"/>
  <c r="R21" i="3" s="1"/>
  <c r="S29" i="1"/>
  <c r="W23" i="1"/>
  <c r="W29" i="1" s="1"/>
  <c r="S14" i="1"/>
  <c r="W10" i="1"/>
  <c r="W14" i="1" s="1"/>
  <c r="S21" i="1"/>
  <c r="W16" i="1"/>
  <c r="W21" i="1" s="1"/>
  <c r="V23" i="20"/>
  <c r="V24" i="20"/>
  <c r="T10" i="19"/>
  <c r="T31" i="19" s="1"/>
  <c r="T64" i="19" s="1"/>
  <c r="T10" i="3"/>
  <c r="Q53" i="17"/>
  <c r="T31" i="20"/>
  <c r="T23" i="20"/>
  <c r="T24" i="20"/>
  <c r="S10" i="19"/>
  <c r="S31" i="19" s="1"/>
  <c r="S10" i="3"/>
  <c r="P53" i="17"/>
  <c r="S23" i="20"/>
  <c r="S31" i="20"/>
  <c r="S24" i="20"/>
  <c r="R10" i="19"/>
  <c r="O53" i="17"/>
  <c r="R11" i="3"/>
  <c r="R23" i="20"/>
  <c r="R24" i="20"/>
  <c r="R31" i="20"/>
  <c r="Q17" i="20"/>
  <c r="V10" i="3" l="1"/>
  <c r="V20" i="3" s="1"/>
  <c r="S20" i="3"/>
  <c r="S21" i="3" s="1"/>
  <c r="V10" i="19"/>
  <c r="V31" i="19" s="1"/>
  <c r="V50" i="3" s="1"/>
  <c r="V52" i="3" s="1"/>
  <c r="V53" i="3" s="1"/>
  <c r="R31" i="19"/>
  <c r="T11" i="3"/>
  <c r="T20" i="3"/>
  <c r="S64" i="19"/>
  <c r="S11" i="3"/>
  <c r="R28" i="1"/>
  <c r="R27" i="1"/>
  <c r="R26" i="1"/>
  <c r="R25" i="1"/>
  <c r="Q23" i="1"/>
  <c r="Q29" i="1" s="1"/>
  <c r="R20" i="1"/>
  <c r="R19" i="1"/>
  <c r="R18" i="1"/>
  <c r="Q16" i="1"/>
  <c r="Q21" i="1" s="1"/>
  <c r="R13" i="1"/>
  <c r="R12" i="1"/>
  <c r="Q10" i="1"/>
  <c r="Q14" i="1" s="1"/>
  <c r="N52" i="17"/>
  <c r="N34" i="17"/>
  <c r="N14" i="17"/>
  <c r="N22" i="17" s="1"/>
  <c r="Q79" i="19"/>
  <c r="V64" i="19" l="1"/>
  <c r="V11" i="3"/>
  <c r="R64" i="19"/>
  <c r="V21" i="3"/>
  <c r="T21" i="3"/>
  <c r="Q76" i="19"/>
  <c r="Q75" i="19"/>
  <c r="Q70" i="19"/>
  <c r="Q69" i="19"/>
  <c r="Q63" i="19"/>
  <c r="Q61" i="19"/>
  <c r="Q58" i="19"/>
  <c r="Q57" i="19"/>
  <c r="Q56" i="19"/>
  <c r="Q55" i="19"/>
  <c r="Q54" i="19"/>
  <c r="Q53" i="19"/>
  <c r="Q52" i="19"/>
  <c r="Q51" i="19"/>
  <c r="Q50" i="19"/>
  <c r="Q49" i="19"/>
  <c r="Q48" i="19"/>
  <c r="Q47" i="19"/>
  <c r="Q46" i="19"/>
  <c r="Q43" i="19"/>
  <c r="Q42" i="19"/>
  <c r="Q35" i="19"/>
  <c r="Q34" i="19"/>
  <c r="Q30" i="19"/>
  <c r="Q29" i="19"/>
  <c r="Q28" i="19"/>
  <c r="Q27" i="19"/>
  <c r="Q25" i="19"/>
  <c r="Q24" i="19"/>
  <c r="Q23" i="19"/>
  <c r="Q22" i="19"/>
  <c r="Q21" i="19"/>
  <c r="Q20" i="19"/>
  <c r="Q19" i="19"/>
  <c r="Q18" i="19"/>
  <c r="Q17" i="19"/>
  <c r="Q16" i="19"/>
  <c r="Q15" i="19"/>
  <c r="Q14" i="19"/>
  <c r="Q13" i="19"/>
  <c r="Q12" i="19"/>
  <c r="P62" i="19"/>
  <c r="Q14" i="3"/>
  <c r="Q19" i="3"/>
  <c r="Q18" i="3"/>
  <c r="Q17" i="3"/>
  <c r="Q16" i="3"/>
  <c r="Q15" i="3"/>
  <c r="Q13" i="3"/>
  <c r="Q12" i="3"/>
  <c r="Q15" i="16"/>
  <c r="V16" i="16" s="1"/>
  <c r="Q11" i="16"/>
  <c r="V12" i="16" s="1"/>
  <c r="Q13" i="16"/>
  <c r="V14" i="16" s="1"/>
  <c r="P17" i="16"/>
  <c r="U18" i="16" s="1"/>
  <c r="P16" i="16"/>
  <c r="P12" i="16"/>
  <c r="P14" i="16"/>
  <c r="Q30" i="20"/>
  <c r="Q19" i="20"/>
  <c r="Q16" i="20"/>
  <c r="Q14" i="20"/>
  <c r="Q13" i="20"/>
  <c r="Q12" i="20"/>
  <c r="Q11" i="20"/>
  <c r="Q10" i="20"/>
  <c r="Q9" i="20"/>
  <c r="P15" i="20"/>
  <c r="H25" i="1"/>
  <c r="Q39" i="19" l="1"/>
  <c r="Q72" i="19"/>
  <c r="P18" i="20"/>
  <c r="N42" i="17"/>
  <c r="Q62" i="19"/>
  <c r="Q17" i="16"/>
  <c r="V18" i="16" s="1"/>
  <c r="Q15" i="20"/>
  <c r="O62" i="19"/>
  <c r="N62" i="19"/>
  <c r="M62" i="19"/>
  <c r="P20" i="20" l="1"/>
  <c r="P10" i="3" s="1"/>
  <c r="Q18" i="20"/>
  <c r="N53" i="17"/>
  <c r="K16" i="16"/>
  <c r="J16" i="16"/>
  <c r="I16" i="16"/>
  <c r="H16" i="16"/>
  <c r="K12" i="16"/>
  <c r="J12" i="16"/>
  <c r="I12" i="16"/>
  <c r="H12" i="16"/>
  <c r="K14" i="16"/>
  <c r="J14" i="16"/>
  <c r="I14" i="16"/>
  <c r="H14" i="16"/>
  <c r="P10" i="19" l="1"/>
  <c r="P31" i="19" s="1"/>
  <c r="P64" i="19" s="1"/>
  <c r="P31" i="20"/>
  <c r="P24" i="20"/>
  <c r="P23" i="20"/>
  <c r="Q20" i="20"/>
  <c r="Q31" i="20" s="1"/>
  <c r="G76" i="19"/>
  <c r="G58" i="19"/>
  <c r="F62" i="19"/>
  <c r="E62" i="19"/>
  <c r="C62" i="19"/>
  <c r="K62" i="19"/>
  <c r="J62" i="19"/>
  <c r="I62" i="19"/>
  <c r="H62" i="19"/>
  <c r="L57" i="19"/>
  <c r="G57" i="19"/>
  <c r="G51" i="19"/>
  <c r="G50" i="19"/>
  <c r="L51" i="19"/>
  <c r="L50" i="19"/>
  <c r="L49" i="19"/>
  <c r="G49" i="19"/>
  <c r="L47" i="19"/>
  <c r="L46" i="19"/>
  <c r="G47" i="19"/>
  <c r="G46" i="19"/>
  <c r="L42" i="19"/>
  <c r="G42" i="19"/>
  <c r="G16" i="19"/>
  <c r="L16" i="19"/>
  <c r="L15" i="19"/>
  <c r="G15" i="19"/>
  <c r="G75" i="19"/>
  <c r="G70" i="19"/>
  <c r="G69" i="19"/>
  <c r="G72" i="19" s="1"/>
  <c r="G66" i="19"/>
  <c r="G63" i="19"/>
  <c r="G61" i="19"/>
  <c r="G56" i="19"/>
  <c r="G55" i="19"/>
  <c r="G54" i="19"/>
  <c r="G53" i="19"/>
  <c r="G52" i="19"/>
  <c r="G48" i="19"/>
  <c r="G43" i="19"/>
  <c r="G35" i="19"/>
  <c r="G30" i="19"/>
  <c r="G29" i="19"/>
  <c r="G28" i="19"/>
  <c r="G27" i="19"/>
  <c r="G25" i="19"/>
  <c r="G24" i="19"/>
  <c r="G23" i="19"/>
  <c r="G22" i="19"/>
  <c r="G21" i="19"/>
  <c r="G20" i="19"/>
  <c r="G19" i="19"/>
  <c r="G18" i="19"/>
  <c r="G17" i="19"/>
  <c r="G14" i="19"/>
  <c r="G13" i="19"/>
  <c r="G12" i="19"/>
  <c r="P11" i="3" l="1"/>
  <c r="P20" i="3"/>
  <c r="P21" i="3" s="1"/>
  <c r="Q23" i="20"/>
  <c r="Q24" i="20"/>
  <c r="G34" i="19"/>
  <c r="G39" i="19" s="1"/>
  <c r="D62" i="19"/>
  <c r="G62" i="19"/>
  <c r="G14" i="3" l="1"/>
  <c r="M19" i="1" l="1"/>
  <c r="M52" i="17"/>
  <c r="M34" i="17"/>
  <c r="M42" i="17" s="1"/>
  <c r="M14" i="17"/>
  <c r="M22" i="17" s="1"/>
  <c r="O17" i="16"/>
  <c r="T18" i="16" s="1"/>
  <c r="O16" i="16"/>
  <c r="O12" i="16"/>
  <c r="O14" i="16"/>
  <c r="P23" i="1"/>
  <c r="P29" i="1" s="1"/>
  <c r="P16" i="1"/>
  <c r="P21" i="1" s="1"/>
  <c r="P10" i="1"/>
  <c r="P14" i="1" s="1"/>
  <c r="O15" i="20"/>
  <c r="O18" i="20" s="1"/>
  <c r="O20" i="20" s="1"/>
  <c r="O10" i="3" s="1"/>
  <c r="O20" i="3" s="1"/>
  <c r="O21" i="3" s="1"/>
  <c r="H19" i="1"/>
  <c r="O10" i="19" l="1"/>
  <c r="O31" i="19" s="1"/>
  <c r="M53" i="17"/>
  <c r="O11" i="3"/>
  <c r="O24" i="20"/>
  <c r="O23" i="20"/>
  <c r="O31" i="20"/>
  <c r="F52" i="17"/>
  <c r="E52" i="17"/>
  <c r="D52" i="17"/>
  <c r="C52" i="17"/>
  <c r="F34" i="17"/>
  <c r="F42" i="17" s="1"/>
  <c r="E34" i="17"/>
  <c r="E42" i="17" s="1"/>
  <c r="D34" i="17"/>
  <c r="D42" i="17" s="1"/>
  <c r="C34" i="17"/>
  <c r="C42" i="17" s="1"/>
  <c r="F14" i="17"/>
  <c r="F22" i="17" s="1"/>
  <c r="E14" i="17"/>
  <c r="E22" i="17" s="1"/>
  <c r="D14" i="17"/>
  <c r="D22" i="17" s="1"/>
  <c r="C14" i="17"/>
  <c r="C22" i="17" s="1"/>
  <c r="D53" i="17" l="1"/>
  <c r="E53" i="17"/>
  <c r="C53" i="17"/>
  <c r="F53" i="17"/>
  <c r="O64" i="19"/>
  <c r="G19" i="3"/>
  <c r="G17" i="3"/>
  <c r="G15" i="3"/>
  <c r="G12" i="3"/>
  <c r="G15" i="16" l="1"/>
  <c r="G11" i="16"/>
  <c r="G13" i="16"/>
  <c r="H27" i="1"/>
  <c r="H26" i="1"/>
  <c r="H20" i="1"/>
  <c r="H12" i="1"/>
  <c r="G17" i="16" l="1"/>
  <c r="F17" i="16"/>
  <c r="E17" i="16"/>
  <c r="D17" i="16"/>
  <c r="C17" i="16"/>
  <c r="D23" i="1" l="1"/>
  <c r="E23" i="1"/>
  <c r="E29" i="1" s="1"/>
  <c r="F23" i="1"/>
  <c r="F29" i="1" s="1"/>
  <c r="G23" i="1"/>
  <c r="G29" i="1" s="1"/>
  <c r="G16" i="1"/>
  <c r="G21" i="1" s="1"/>
  <c r="F16" i="1"/>
  <c r="F21" i="1" s="1"/>
  <c r="E16" i="1"/>
  <c r="E21" i="1" s="1"/>
  <c r="D16" i="1"/>
  <c r="D10" i="1"/>
  <c r="E10" i="1"/>
  <c r="E14" i="1" s="1"/>
  <c r="F10" i="1"/>
  <c r="F14" i="1" s="1"/>
  <c r="G10" i="1"/>
  <c r="G14" i="1" s="1"/>
  <c r="G30" i="20"/>
  <c r="G19" i="20"/>
  <c r="G17" i="20"/>
  <c r="G16" i="20"/>
  <c r="G14" i="20"/>
  <c r="G13" i="20"/>
  <c r="G12" i="20"/>
  <c r="G11" i="20"/>
  <c r="G10" i="20"/>
  <c r="G9" i="20"/>
  <c r="H10" i="1" l="1"/>
  <c r="H14" i="1" s="1"/>
  <c r="D14" i="1"/>
  <c r="D29" i="1"/>
  <c r="H23" i="1"/>
  <c r="H29" i="1" s="1"/>
  <c r="H16" i="1"/>
  <c r="H21" i="1" s="1"/>
  <c r="D21" i="1"/>
  <c r="G15" i="20"/>
  <c r="G18" i="20" l="1"/>
  <c r="G20" i="20" l="1"/>
  <c r="D15" i="20"/>
  <c r="D18" i="20" s="1"/>
  <c r="D20" i="20" s="1"/>
  <c r="E15" i="20"/>
  <c r="E18" i="20" s="1"/>
  <c r="E20" i="20" s="1"/>
  <c r="F15" i="20"/>
  <c r="C15" i="20"/>
  <c r="E10" i="3" l="1"/>
  <c r="E11" i="3" s="1"/>
  <c r="E10" i="19"/>
  <c r="E31" i="19" s="1"/>
  <c r="E64" i="19" s="1"/>
  <c r="E67" i="19" s="1"/>
  <c r="D10" i="3"/>
  <c r="D11" i="3" s="1"/>
  <c r="D10" i="19"/>
  <c r="D31" i="19" s="1"/>
  <c r="D64" i="19" s="1"/>
  <c r="D67" i="19" s="1"/>
  <c r="D20" i="3"/>
  <c r="D21" i="3" s="1"/>
  <c r="C18" i="20"/>
  <c r="G31" i="20"/>
  <c r="G23" i="20"/>
  <c r="G24" i="20"/>
  <c r="F18" i="20"/>
  <c r="E31" i="20"/>
  <c r="E24" i="20"/>
  <c r="E23" i="20"/>
  <c r="D31" i="20"/>
  <c r="D23" i="20"/>
  <c r="D24" i="20"/>
  <c r="E20" i="3" l="1"/>
  <c r="E21" i="3" s="1"/>
  <c r="C20" i="20"/>
  <c r="C10" i="19" s="1"/>
  <c r="C31" i="19" s="1"/>
  <c r="C64" i="19" s="1"/>
  <c r="C67" i="19" s="1"/>
  <c r="F20" i="20"/>
  <c r="F10" i="3" l="1"/>
  <c r="F11" i="3" s="1"/>
  <c r="F10" i="19"/>
  <c r="C10" i="3"/>
  <c r="C24" i="20"/>
  <c r="C31" i="20"/>
  <c r="C23" i="20"/>
  <c r="F31" i="20"/>
  <c r="F24" i="20"/>
  <c r="F23" i="20"/>
  <c r="G10" i="19" l="1"/>
  <c r="F31" i="19"/>
  <c r="F64" i="19" s="1"/>
  <c r="F67" i="19" s="1"/>
  <c r="F20" i="3"/>
  <c r="F21" i="3" s="1"/>
  <c r="C11" i="3"/>
  <c r="C20" i="3"/>
  <c r="C21" i="3" s="1"/>
  <c r="G10" i="3"/>
  <c r="L19" i="20"/>
  <c r="L17" i="20"/>
  <c r="L16" i="20"/>
  <c r="L14" i="20"/>
  <c r="L13" i="20"/>
  <c r="L12" i="20"/>
  <c r="L11" i="20"/>
  <c r="L10" i="20"/>
  <c r="L9" i="20"/>
  <c r="G31" i="19" l="1"/>
  <c r="L15" i="20"/>
  <c r="L18" i="20" s="1"/>
  <c r="L20" i="20" s="1"/>
  <c r="G11" i="3"/>
  <c r="L23" i="19"/>
  <c r="G64" i="19" l="1"/>
  <c r="N15" i="20"/>
  <c r="N18" i="20" s="1"/>
  <c r="N20" i="20" s="1"/>
  <c r="N17" i="16"/>
  <c r="S18" i="16" s="1"/>
  <c r="L52" i="17"/>
  <c r="L34" i="17"/>
  <c r="L42" i="17" s="1"/>
  <c r="L53" i="17" s="1"/>
  <c r="L14" i="17"/>
  <c r="L22" i="17" s="1"/>
  <c r="G67" i="19" l="1"/>
  <c r="N10" i="19"/>
  <c r="N31" i="19" s="1"/>
  <c r="N64" i="19" s="1"/>
  <c r="N31" i="20"/>
  <c r="N10" i="3"/>
  <c r="N11" i="3" s="1"/>
  <c r="O23" i="1"/>
  <c r="O29" i="1" s="1"/>
  <c r="O16" i="1"/>
  <c r="O21" i="1" s="1"/>
  <c r="O10" i="1"/>
  <c r="O14" i="1" s="1"/>
  <c r="N16" i="16"/>
  <c r="N12" i="16"/>
  <c r="N14" i="16"/>
  <c r="N20" i="3" l="1"/>
  <c r="N21" i="3" s="1"/>
  <c r="N23" i="20"/>
  <c r="N24" i="20" l="1"/>
  <c r="L30" i="20" l="1"/>
  <c r="L22" i="19" l="1"/>
  <c r="L17" i="19"/>
  <c r="L76" i="19" l="1"/>
  <c r="L75" i="19"/>
  <c r="L70" i="19"/>
  <c r="L69" i="19"/>
  <c r="L72" i="19" s="1"/>
  <c r="L66" i="19"/>
  <c r="L48" i="19"/>
  <c r="L58" i="19"/>
  <c r="L56" i="19"/>
  <c r="L55" i="19"/>
  <c r="L30" i="19"/>
  <c r="L24" i="19"/>
  <c r="L21" i="19"/>
  <c r="L20" i="19"/>
  <c r="M20" i="1" l="1"/>
  <c r="M17" i="16" l="1"/>
  <c r="R18" i="16" s="1"/>
  <c r="K17" i="16"/>
  <c r="J17" i="16"/>
  <c r="I17" i="16"/>
  <c r="H17" i="16"/>
  <c r="H18" i="16" s="1"/>
  <c r="M16" i="16"/>
  <c r="M12" i="16"/>
  <c r="M14" i="16"/>
  <c r="K18" i="16" l="1"/>
  <c r="P18" i="16"/>
  <c r="O18" i="16"/>
  <c r="J18" i="16"/>
  <c r="N18" i="16"/>
  <c r="I18" i="16"/>
  <c r="M18" i="16"/>
  <c r="M13" i="1"/>
  <c r="M27" i="1"/>
  <c r="M26" i="1"/>
  <c r="L19" i="3" l="1"/>
  <c r="L18" i="3"/>
  <c r="L17" i="3"/>
  <c r="L16" i="3"/>
  <c r="L15" i="3"/>
  <c r="L13" i="3"/>
  <c r="L12" i="3"/>
  <c r="L35" i="19" l="1"/>
  <c r="M15" i="20" l="1"/>
  <c r="M18" i="20" s="1"/>
  <c r="M20" i="20" s="1"/>
  <c r="M31" i="20" s="1"/>
  <c r="M10" i="19" l="1"/>
  <c r="Q10" i="19" s="1"/>
  <c r="M24" i="20"/>
  <c r="M23" i="20"/>
  <c r="K15" i="20"/>
  <c r="K18" i="20" s="1"/>
  <c r="J15" i="20"/>
  <c r="J18" i="20" s="1"/>
  <c r="I15" i="20"/>
  <c r="I18" i="20" s="1"/>
  <c r="H15" i="20"/>
  <c r="H18" i="20" s="1"/>
  <c r="Q31" i="19" l="1"/>
  <c r="L15" i="16"/>
  <c r="L11" i="16"/>
  <c r="L13" i="16"/>
  <c r="Q14" i="16" s="1"/>
  <c r="L12" i="16" l="1"/>
  <c r="Q12" i="16"/>
  <c r="L16" i="16"/>
  <c r="Q16" i="16"/>
  <c r="Q64" i="19"/>
  <c r="L17" i="16"/>
  <c r="L14" i="16"/>
  <c r="L14" i="19"/>
  <c r="L18" i="16" l="1"/>
  <c r="Q18" i="16"/>
  <c r="K52" i="17"/>
  <c r="K34" i="17"/>
  <c r="K42" i="17" s="1"/>
  <c r="K14" i="17"/>
  <c r="K22" i="17" s="1"/>
  <c r="M31" i="19"/>
  <c r="M64" i="19" l="1"/>
  <c r="K53" i="17"/>
  <c r="N23" i="1"/>
  <c r="N16" i="1"/>
  <c r="N10" i="1"/>
  <c r="N21" i="1" l="1"/>
  <c r="R16" i="1"/>
  <c r="R21" i="1" s="1"/>
  <c r="N14" i="1"/>
  <c r="R10" i="1"/>
  <c r="R14" i="1" s="1"/>
  <c r="N29" i="1"/>
  <c r="R23" i="1"/>
  <c r="R29" i="1" s="1"/>
  <c r="J52" i="17"/>
  <c r="J34" i="17"/>
  <c r="J42" i="17" s="1"/>
  <c r="J14" i="17"/>
  <c r="J22" i="17" s="1"/>
  <c r="L63" i="19"/>
  <c r="L61" i="19"/>
  <c r="L54" i="19"/>
  <c r="L53" i="19"/>
  <c r="L52" i="19"/>
  <c r="L43" i="19"/>
  <c r="L34" i="19"/>
  <c r="L39" i="19" s="1"/>
  <c r="L29" i="19"/>
  <c r="L28" i="19"/>
  <c r="L27" i="19"/>
  <c r="L25" i="19"/>
  <c r="L19" i="19"/>
  <c r="L18" i="19"/>
  <c r="L13" i="19"/>
  <c r="L12" i="19"/>
  <c r="L62" i="19" l="1"/>
  <c r="J53" i="17"/>
  <c r="M10" i="3"/>
  <c r="Q10" i="3" s="1"/>
  <c r="Q20" i="3" l="1"/>
  <c r="Q11" i="3"/>
  <c r="M20" i="3"/>
  <c r="M21" i="3" s="1"/>
  <c r="M11" i="3"/>
  <c r="Q21" i="3" l="1"/>
  <c r="M28" i="1"/>
  <c r="M25" i="1"/>
  <c r="M18" i="1"/>
  <c r="M12" i="1"/>
  <c r="L23" i="1"/>
  <c r="L29" i="1" s="1"/>
  <c r="L16" i="1"/>
  <c r="L21" i="1" s="1"/>
  <c r="L10" i="1"/>
  <c r="L14" i="1" s="1"/>
  <c r="L31" i="20" l="1"/>
  <c r="K20" i="20"/>
  <c r="I52" i="17"/>
  <c r="I34" i="17"/>
  <c r="I14" i="17"/>
  <c r="I22" i="17" s="1"/>
  <c r="I42" i="17" l="1"/>
  <c r="I53" i="17" s="1"/>
  <c r="K31" i="20"/>
  <c r="K10" i="19"/>
  <c r="K24" i="20"/>
  <c r="K23" i="20"/>
  <c r="L24" i="20"/>
  <c r="L23" i="20"/>
  <c r="K10" i="3"/>
  <c r="K23" i="1"/>
  <c r="K29" i="1" s="1"/>
  <c r="K16" i="1"/>
  <c r="K21" i="1" s="1"/>
  <c r="K10" i="1"/>
  <c r="K14" i="1" s="1"/>
  <c r="K20" i="3" l="1"/>
  <c r="K21" i="3" s="1"/>
  <c r="K11" i="3"/>
  <c r="J20" i="20" l="1"/>
  <c r="J31" i="20" l="1"/>
  <c r="J10" i="19"/>
  <c r="J23" i="20"/>
  <c r="J24" i="20"/>
  <c r="J10" i="3"/>
  <c r="J20" i="3" l="1"/>
  <c r="J21" i="3" s="1"/>
  <c r="J11" i="3"/>
  <c r="H52" i="17" l="1"/>
  <c r="H34" i="17"/>
  <c r="H14" i="17"/>
  <c r="H22" i="17" s="1"/>
  <c r="H42" i="17" l="1"/>
  <c r="H53" i="17" s="1"/>
  <c r="G52" i="17"/>
  <c r="G34" i="17"/>
  <c r="G42" i="17" s="1"/>
  <c r="G14" i="17"/>
  <c r="G22" i="17" s="1"/>
  <c r="G53" i="17" l="1"/>
  <c r="J23" i="1"/>
  <c r="J29" i="1" s="1"/>
  <c r="I23" i="1"/>
  <c r="I29" i="1" s="1"/>
  <c r="J16" i="1"/>
  <c r="J21" i="1" s="1"/>
  <c r="I16" i="1"/>
  <c r="I21" i="1" s="1"/>
  <c r="J10" i="1"/>
  <c r="J14" i="1" s="1"/>
  <c r="I10" i="1"/>
  <c r="I14" i="1" s="1"/>
  <c r="M10" i="1" l="1"/>
  <c r="M14" i="1" s="1"/>
  <c r="M16" i="1"/>
  <c r="M21" i="1" s="1"/>
  <c r="M23" i="1"/>
  <c r="M29" i="1" s="1"/>
  <c r="H20" i="20" l="1"/>
  <c r="H31" i="20" s="1"/>
  <c r="I20" i="20"/>
  <c r="I31" i="20" l="1"/>
  <c r="I10" i="19"/>
  <c r="I31" i="19" s="1"/>
  <c r="I64" i="19" s="1"/>
  <c r="I24" i="20"/>
  <c r="I23" i="20"/>
  <c r="J31" i="19"/>
  <c r="J64" i="19" s="1"/>
  <c r="K31" i="19"/>
  <c r="K64" i="19" s="1"/>
  <c r="H10" i="19"/>
  <c r="H24" i="20"/>
  <c r="H23" i="20"/>
  <c r="H10" i="3"/>
  <c r="I10" i="3"/>
  <c r="L10" i="19" l="1"/>
  <c r="L31" i="19" s="1"/>
  <c r="L64" i="19" s="1"/>
  <c r="H31" i="19"/>
  <c r="H64" i="19" s="1"/>
  <c r="I20" i="3"/>
  <c r="I21" i="3" s="1"/>
  <c r="I11" i="3"/>
  <c r="H20" i="3"/>
  <c r="H21" i="3" s="1"/>
  <c r="H11" i="3"/>
  <c r="L10" i="3"/>
  <c r="L11" i="3" l="1"/>
  <c r="H67" i="19"/>
  <c r="I66" i="19" l="1"/>
  <c r="I67" i="19" s="1"/>
  <c r="J66" i="19" s="1"/>
  <c r="J67" i="19" s="1"/>
  <c r="K66" i="19" s="1"/>
  <c r="K67" i="19" s="1"/>
  <c r="M66" i="19" s="1"/>
  <c r="L67" i="19"/>
  <c r="M67" i="19" l="1"/>
  <c r="N66" i="19" s="1"/>
  <c r="N67" i="19" s="1"/>
  <c r="O66" i="19" s="1"/>
  <c r="O67" i="19" s="1"/>
  <c r="P66" i="19" s="1"/>
  <c r="P67" i="19" s="1"/>
  <c r="R66" i="19" s="1"/>
  <c r="V66" i="19" s="1"/>
  <c r="Q66" i="19"/>
  <c r="G20" i="3"/>
  <c r="V67" i="19" l="1"/>
  <c r="R67" i="19"/>
  <c r="Q67" i="19"/>
  <c r="G21" i="3"/>
  <c r="S66" i="19" l="1"/>
  <c r="L20" i="3"/>
  <c r="L21" i="3" s="1"/>
  <c r="S67" i="19" l="1"/>
  <c r="T66" i="19" l="1"/>
  <c r="T67" i="19" l="1"/>
  <c r="U66" i="19" s="1"/>
  <c r="U67" i="19" s="1"/>
  <c r="W66" i="19" s="1"/>
  <c r="W67" i="19" l="1"/>
  <c r="X66" i="19" s="1"/>
  <c r="X67" i="19" s="1"/>
  <c r="Y66" i="19" s="1"/>
  <c r="Y67" i="19" s="1"/>
  <c r="Z66" i="19" s="1"/>
  <c r="Z67" i="19" s="1"/>
  <c r="AB66" i="19" s="1"/>
  <c r="AF66" i="19" s="1"/>
  <c r="AF67" i="19" s="1"/>
  <c r="AA66" i="19"/>
  <c r="AA67" i="19" s="1"/>
  <c r="AB67" i="19" l="1"/>
  <c r="AC66" i="19" s="1"/>
  <c r="AC67" i="19"/>
  <c r="AD66" i="19" s="1"/>
  <c r="AD67" i="19" s="1"/>
  <c r="AE66" i="19" s="1"/>
  <c r="AE67" i="19" s="1"/>
  <c r="AG66" i="19" s="1"/>
  <c r="AG67" i="19" s="1"/>
</calcChain>
</file>

<file path=xl/sharedStrings.xml><?xml version="1.0" encoding="utf-8"?>
<sst xmlns="http://schemas.openxmlformats.org/spreadsheetml/2006/main" count="771" uniqueCount="219">
  <si>
    <t>Excluded items:</t>
  </si>
  <si>
    <t>Depreciation and amortization</t>
  </si>
  <si>
    <t>Adjusted EBITDA</t>
  </si>
  <si>
    <t>Earnings (loss) per share:</t>
  </si>
  <si>
    <t>Total Revenue</t>
  </si>
  <si>
    <t xml:space="preserve">GAAP to Non-GAAP </t>
  </si>
  <si>
    <t>Revenue by Type</t>
  </si>
  <si>
    <t>Back to Main</t>
  </si>
  <si>
    <t xml:space="preserve">  Common stock</t>
  </si>
  <si>
    <t xml:space="preserve">  Additional paid-in capital</t>
  </si>
  <si>
    <t xml:space="preserve">  Retained earnings</t>
  </si>
  <si>
    <t xml:space="preserve">  Treasury stock, at cost</t>
  </si>
  <si>
    <t>Total equity</t>
  </si>
  <si>
    <t>Balance Sheet</t>
  </si>
  <si>
    <t>$000s</t>
  </si>
  <si>
    <t>Total liabilities &amp; equity</t>
  </si>
  <si>
    <t>Statement of Cash Flows</t>
  </si>
  <si>
    <t>Total current assets</t>
  </si>
  <si>
    <t xml:space="preserve">   Goodwill                                             </t>
  </si>
  <si>
    <t>Total current liabilities</t>
  </si>
  <si>
    <t xml:space="preserve">   Long-term debt</t>
  </si>
  <si>
    <t>Trended Historical Financial Statements &amp; Recon Tables</t>
  </si>
  <si>
    <t>GAAP Income Statement</t>
  </si>
  <si>
    <t>*Some totals may not sum due to rounding.</t>
  </si>
  <si>
    <t>000's, except per share amounts</t>
  </si>
  <si>
    <t xml:space="preserve">000's   </t>
  </si>
  <si>
    <t>Net cash provided by (used in) operating activities</t>
  </si>
  <si>
    <t xml:space="preserve">   Cash and cash equivalents</t>
  </si>
  <si>
    <t xml:space="preserve"> Stockholders' equity:</t>
  </si>
  <si>
    <t>Total assets</t>
  </si>
  <si>
    <t>ASSETS</t>
  </si>
  <si>
    <t>Current assets:</t>
  </si>
  <si>
    <t>LIABILITIES AND STOCKHOLDERS' EQUITY</t>
  </si>
  <si>
    <t>Current liabilities:</t>
  </si>
  <si>
    <t xml:space="preserve">   Intangible assets, net</t>
  </si>
  <si>
    <t>Q1 21</t>
  </si>
  <si>
    <t>Q2 21</t>
  </si>
  <si>
    <t>Income (loss) from operations</t>
  </si>
  <si>
    <t>Q3 21</t>
  </si>
  <si>
    <t>Net cash provided by (used in) financing activities</t>
  </si>
  <si>
    <t>FY 21</t>
  </si>
  <si>
    <t>Q4 21</t>
  </si>
  <si>
    <t>Q1 22</t>
  </si>
  <si>
    <t xml:space="preserve">             </t>
  </si>
  <si>
    <t xml:space="preserve">   Trade accounts receivable, net allowances for doubtful accounts</t>
  </si>
  <si>
    <t xml:space="preserve">   Prepaid expenses and other current assets</t>
  </si>
  <si>
    <t xml:space="preserve">   Deferred tax assets</t>
  </si>
  <si>
    <t xml:space="preserve">   Other non-current assets</t>
  </si>
  <si>
    <t xml:space="preserve">   Trade payables</t>
  </si>
  <si>
    <t xml:space="preserve">   Accrued expense</t>
  </si>
  <si>
    <t xml:space="preserve">   Income tax liabilities</t>
  </si>
  <si>
    <t xml:space="preserve">   Deferred tax liabilities</t>
  </si>
  <si>
    <t xml:space="preserve">   Other non-current liabilities</t>
  </si>
  <si>
    <t xml:space="preserve">  Preferred Stock</t>
  </si>
  <si>
    <t xml:space="preserve">   Other current liabilities</t>
  </si>
  <si>
    <t>Accumulated other comprehensive income (loss), net of income taxes</t>
  </si>
  <si>
    <t>Revenue Detail</t>
  </si>
  <si>
    <t>Revenue</t>
  </si>
  <si>
    <t>Cost of revenue (exclusive of depreciation and amortization shown separately below)</t>
  </si>
  <si>
    <t>Product development</t>
  </si>
  <si>
    <t>Sales, marketing and customer support</t>
  </si>
  <si>
    <t>General and administrative</t>
  </si>
  <si>
    <t>Income before income taxes</t>
  </si>
  <si>
    <t>Interest expense</t>
  </si>
  <si>
    <t>Other (income) expense, net</t>
  </si>
  <si>
    <t>Net income (loss)</t>
  </si>
  <si>
    <t>Income tax expense (benefit)</t>
  </si>
  <si>
    <t>Basic</t>
  </si>
  <si>
    <t>Diluted</t>
  </si>
  <si>
    <t>Weighted-average common stock outstanding:</t>
  </si>
  <si>
    <t xml:space="preserve">This file contains downloadable content that is derived from more comprehensive information contained in our quarterly earnings releases and periodic reports and other filings with the Securities and Exchange Commission which can be found on DoubleVerify's Investor Relations site at https://ir.doubleverify.com/. </t>
  </si>
  <si>
    <t>Net income (loss) (GAAP)</t>
  </si>
  <si>
    <t>Total liabilities</t>
  </si>
  <si>
    <t>Changes in operating assets and liabilities, net of effects of business combinations</t>
  </si>
  <si>
    <t>Adjustments to reconcile net income to net cash provided  by operating activities:</t>
  </si>
  <si>
    <t>Depreciation and amortization expense</t>
  </si>
  <si>
    <t>Amortization of debt issuance costs</t>
  </si>
  <si>
    <t>Deferred taxes</t>
  </si>
  <si>
    <t xml:space="preserve">Change in fair value of contingent consideration </t>
  </si>
  <si>
    <t>Offering costs</t>
  </si>
  <si>
    <t>Other</t>
  </si>
  <si>
    <t>Trade receivables</t>
  </si>
  <si>
    <t>Investing activities:</t>
  </si>
  <si>
    <t>Financing activities:</t>
  </si>
  <si>
    <t>Purchase of property, plant and equipment</t>
  </si>
  <si>
    <t>Payments of long-term debt</t>
  </si>
  <si>
    <t>Payments related to offering costs</t>
  </si>
  <si>
    <t xml:space="preserve">Proceeds from common stock issued upon exercise of stock options </t>
  </si>
  <si>
    <t xml:space="preserve">   Net increase (decrease) in cash, cash equivalents and restricted cash</t>
  </si>
  <si>
    <t>Cash, cash equivalents, and restricted cash - Beginning of period</t>
  </si>
  <si>
    <t>Cash, cash equivalents, and restricted cash - End of period</t>
  </si>
  <si>
    <t>Prepaid expenses and other assets</t>
  </si>
  <si>
    <t>Trade payables</t>
  </si>
  <si>
    <t>Accrued expenses and other liabilities</t>
  </si>
  <si>
    <t>Proceeds from issuance of common stock upon initial public offering</t>
  </si>
  <si>
    <t>Proceeds from issuance of common stock in connection to concurrent private placement</t>
  </si>
  <si>
    <t>Supplemental cash flow information:</t>
  </si>
  <si>
    <t>Cash paid for taxes</t>
  </si>
  <si>
    <t>Cash paid for interest</t>
  </si>
  <si>
    <t>Non-cash investing and financing transactions:</t>
  </si>
  <si>
    <t>Offering costs included in accounts payable and accrued expense</t>
  </si>
  <si>
    <t>Treasury stock reissued upon the conversion of Series A preferred stock for common stock</t>
  </si>
  <si>
    <t>Acquisition of business, net of cash acquired</t>
  </si>
  <si>
    <t>Stock-based compensation</t>
  </si>
  <si>
    <t>M&amp;A and restructuring costs (recoveries)</t>
  </si>
  <si>
    <t>Offering, IPO readiness and secondary offering costs</t>
  </si>
  <si>
    <t>Other costs (recoveries)</t>
  </si>
  <si>
    <t>Other (income) expense</t>
  </si>
  <si>
    <t>Net income margin</t>
  </si>
  <si>
    <t>Adjusted EBITDA margin</t>
  </si>
  <si>
    <t>Measurement (fka Advertiser - direct)</t>
  </si>
  <si>
    <t>Activation (fka Advertiser - programmatic)</t>
  </si>
  <si>
    <t>YoY Growth Rate</t>
  </si>
  <si>
    <t>Other comprehensive (loss) income :</t>
  </si>
  <si>
    <t xml:space="preserve">Total comprehensive (loss) income </t>
  </si>
  <si>
    <t>Foreign currency cumulative translation adjustment</t>
  </si>
  <si>
    <t>Product development (GAAP)</t>
  </si>
  <si>
    <t>Sales, marketing and customer support (GAAP)</t>
  </si>
  <si>
    <t>Product development - Non-GAAP</t>
  </si>
  <si>
    <t>Sales, marketing and customer support - Non-GAAP</t>
  </si>
  <si>
    <t>General and administrative (GAAP)</t>
  </si>
  <si>
    <t>General and administrative - Non-GAAP</t>
  </si>
  <si>
    <t xml:space="preserve">   Operating lease right-of-use assets, net</t>
  </si>
  <si>
    <t xml:space="preserve">   Property and equipment, net</t>
  </si>
  <si>
    <t xml:space="preserve">   Operating lease liabilities, current</t>
  </si>
  <si>
    <t xml:space="preserve">   Current portion of finance lease obligations</t>
  </si>
  <si>
    <t xml:space="preserve">   Finance lease obligations</t>
  </si>
  <si>
    <t xml:space="preserve">   Operating lease liabilities, non-current</t>
  </si>
  <si>
    <t>Proceeds from common stock issued under employee purchase plan</t>
  </si>
  <si>
    <t>Shares repurchased for settlement of employee tax withholdings</t>
  </si>
  <si>
    <t xml:space="preserve">   Effect of exchange rate changes on cash and cash equivalents and restricted cash</t>
  </si>
  <si>
    <t>Cash and cash equivalents</t>
  </si>
  <si>
    <t>Restricted cash (included in prepaid expenses and other current assets on the Consolidated Balance Sheets)</t>
  </si>
  <si>
    <t>Total cash and cash equivalents and restricted cash</t>
  </si>
  <si>
    <t>Common stock issued in connection with acquisition</t>
  </si>
  <si>
    <t>Finance lease payments</t>
  </si>
  <si>
    <t>Acquisition of equipment under finance lease</t>
  </si>
  <si>
    <t>Non-cash lease expense</t>
  </si>
  <si>
    <t>Non-cash stock-based compensation expense</t>
  </si>
  <si>
    <t>Loss on disposal of fixed assets</t>
  </si>
  <si>
    <t>000's</t>
  </si>
  <si>
    <t>Payment of contingent consideration related to Zentrick acquisition</t>
  </si>
  <si>
    <t>GAAP to Non-GAAP Operating Expense Recon</t>
  </si>
  <si>
    <t>Operating Expense Reconciliation</t>
  </si>
  <si>
    <t>Income Statement</t>
  </si>
  <si>
    <t>Conversion of Series A preferred stock to common stock</t>
  </si>
  <si>
    <t>Q2 22</t>
  </si>
  <si>
    <t>Impairment of long-lived assets</t>
  </si>
  <si>
    <t xml:space="preserve">Stock-based compensation included in capitalized software development costs
</t>
  </si>
  <si>
    <t>Q1 20</t>
  </si>
  <si>
    <t>Q2 20</t>
  </si>
  <si>
    <t>Q3 20</t>
  </si>
  <si>
    <t>Q4 20</t>
  </si>
  <si>
    <t>FY 20</t>
  </si>
  <si>
    <t>Q3 22</t>
  </si>
  <si>
    <t>Deferred payment related to Zentrick acquisition</t>
  </si>
  <si>
    <t xml:space="preserve">   Current portion of long-term debt</t>
  </si>
  <si>
    <t xml:space="preserve">   Contingent considerations non current</t>
  </si>
  <si>
    <t>Loss on extinguishment of debt</t>
  </si>
  <si>
    <t>Accretion of acquisition liabilities</t>
  </si>
  <si>
    <t>Proceeds from long-term debt</t>
  </si>
  <si>
    <t>Deferred payment related to Leiki acquisition</t>
  </si>
  <si>
    <t>Repurchase of vested options</t>
  </si>
  <si>
    <t>Proceeds from Series A preferred stock issuance, net of issuance costs</t>
  </si>
  <si>
    <t>Payments to shareholders for preferred stock Series A</t>
  </si>
  <si>
    <t xml:space="preserve">Payments related to debt issuance costs </t>
  </si>
  <si>
    <t>Exchange of common stock for preferred stock</t>
  </si>
  <si>
    <t>Operating activities:</t>
  </si>
  <si>
    <t>Q4 22</t>
  </si>
  <si>
    <t>FY 22</t>
  </si>
  <si>
    <t>Right-of-use assets obtained in exchange for new operating lease liabilities, net of impairments and tenant improvement allowances</t>
  </si>
  <si>
    <t xml:space="preserve">Bad debt expense (recovery)  </t>
  </si>
  <si>
    <t>Q1 23</t>
  </si>
  <si>
    <t>Proceeds from revolving credit facility</t>
  </si>
  <si>
    <t>Payments to revolving credit facility</t>
  </si>
  <si>
    <t>Capital assets financed by accounts payable and accrued expenses</t>
  </si>
  <si>
    <t>Q2 23</t>
  </si>
  <si>
    <t>Q3 23</t>
  </si>
  <si>
    <t xml:space="preserve">Liabilities for contingent consideration </t>
  </si>
  <si>
    <t xml:space="preserve">   Contingent consideration</t>
  </si>
  <si>
    <t>Q4 23</t>
  </si>
  <si>
    <t>FY 23</t>
  </si>
  <si>
    <t>Q1 24</t>
  </si>
  <si>
    <t xml:space="preserve">   Short-term investments</t>
  </si>
  <si>
    <t>Interest expense (income), net</t>
  </si>
  <si>
    <t>Purchase of short-term investments</t>
  </si>
  <si>
    <t>Q2 24</t>
  </si>
  <si>
    <t>Q3 24</t>
  </si>
  <si>
    <t>Proceeds from maturity of short-term investments</t>
  </si>
  <si>
    <t>Restricted cash - non-current (included in other non-current assets on the Condensed Consolidated Balance Sheets)</t>
  </si>
  <si>
    <t>Net cash (used in) provided by investing activities</t>
  </si>
  <si>
    <t>Q4 24</t>
  </si>
  <si>
    <t>FY 24</t>
  </si>
  <si>
    <t>Supply-side</t>
  </si>
  <si>
    <t>Accrued excise tax on net share repurchases</t>
  </si>
  <si>
    <t>Q1 25</t>
  </si>
  <si>
    <t>Other investing activities</t>
  </si>
  <si>
    <t>Q2 25</t>
  </si>
  <si>
    <t>Payment of excise tax on shares repurchased</t>
  </si>
  <si>
    <t>Q3 25</t>
  </si>
  <si>
    <t>$000's, except per share amounts Non-GAAP</t>
  </si>
  <si>
    <t>Net income (GAAP)</t>
  </si>
  <si>
    <t>N/A</t>
  </si>
  <si>
    <t>Amortization of acquired intangibles</t>
  </si>
  <si>
    <t>Income tax effect of non-GAAP adjustments</t>
  </si>
  <si>
    <t xml:space="preserve">Non-GAAP net income </t>
  </si>
  <si>
    <t>GAAP earnings per share</t>
  </si>
  <si>
    <t>GAAP weighted-average common stock outstanding:</t>
  </si>
  <si>
    <t>Non-GAAP earnings per share</t>
  </si>
  <si>
    <t>Non-GAAP weighted-average common stock outstanding:</t>
  </si>
  <si>
    <t>Non-GAAP Reconciliations (EBITDA, EBITDA Margin, Net Income, Earnings Per Share, Free Cash Flow &amp; Free Cash Flow Conversion)</t>
  </si>
  <si>
    <t>Free Cash Flow</t>
  </si>
  <si>
    <t>Free Cash Flow Conversion</t>
  </si>
  <si>
    <t>Non-GAAP Measures - 
In addition to our results determined in accordance with GAAP, we believe that certain non-GAAP financial measures, including Adjusted EBITDA, Adjusted EBITDA Margin, Non-GAAP Net income, Non-GAAP Earnings Per Share, Free Cash Flow and Free Cash Flow Conversion (collectively "Non-GAAP Financial Measures") are useful in evaluating our business. We calculate Adjusted EBITDA Margin as Adjusted EBITDA divided by total revenue. We calculate Non-GAAP net income as GAAP net income adjusted to eliminate the impact of stock-based compensation and certain other items that are not related to our core operations, such as amortization of acquired intangibles assets, acquisition-related costs, other non-recurring costs, as well as the income tax effect of these adjustments. Basic non-GAAP earnings per share is calculated by dividing non-GAAP net income by the number of weighted-average common stock outstanding. Diluted Non-GAAP earnings per share adjusts the Basic Non-GAAP earnings per share for the potential dilutive impact of shares of common stock using the treasury stock method. We calculate free cash flow as net cash provided by operating activities determined in accordance with GAAP less purchases of property, plant, and equipment which includes capitalized software development costs. Free cash flow conversion is calculated as free cash flow divided by Adjusted EBITDA for the same period. We use the Non-GAAP Financial Measures as measures of operational efficiency to understand and evaluate our core business operations. We believe that these Non-GAAP Financial Measures are useful to investors for period to period comparisons of our core business and for understanding and evaluating trends in our operating results on a consistent basis by either excluding items that we do not believe are indicative of our core operating performance or by measuring cash generated by our operations that is available for various strategic initiatives.
These Non-GAAP Financial Measures have limitations as analytical tools and should not be considered in isolation or as substitutes for an analysis of our results as reported under GAAP. Some of the limitations of these measures are:
       - they do not reflect changes in, or cash requirements for, our working capital needs;
       - they do not reflect our capital expenditures or future requirements for capital expenditures or contractual commitments;
       - they do not reflect income tax expense or the cash requirements to pay income taxes;
       - they do not reflect our interest expense or the cash requirements necessary to service interest or principal payments on our debt; and
       - although depreciation and amortization are non-cash charges related mainly to intangible assets, certain assets being depreciated and amortized will have to be replaced in the future, and they do not reflect any cash requirements for such replacements.
In addition, other companies in our industry may calculate these Non-GAAP Financial Measures differently than we do, limiting their usefulness as a comparative measure. You should compensate for these limitations by relying primarily on our GAAP results and using the Non-GAAP Financial Measures only supplementally.</t>
  </si>
  <si>
    <t>Q4 25</t>
  </si>
  <si>
    <t>FY 25</t>
  </si>
  <si>
    <t>Q1 26</t>
  </si>
  <si>
    <t>Shares repurchased under authorized repurchase programs</t>
  </si>
  <si>
    <t>DoubleVerify Holdings, Inc. Financial Data - FY2020 to Q12026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</si>
</sst>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mm/dd/yy"/>
    <numFmt numFmtId="170" formatCode="_(&quot;$&quot;* #,##0_);_(&quot;$&quot;* \(#,##0\);_(&quot;$&quot;* &quot;-&quot;??_);_(@_)"/>
    <numFmt numFmtId="171" formatCode="0_);\(0\)"/>
    <numFmt numFmtId="172" formatCode="_(&quot;$&quot;* #,##0.00_);_(&quot;$&quot;* \(#,##0.00\);_(&quot;$&quot;* &quot;-&quot;_);_(@_)"/>
  </numFmts>
  <fonts count="26">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sz val="10"/>
      <color theme="1"/>
      <name val="Exo"/>
    </font>
    <font>
      <i/>
      <sz val="10"/>
      <color theme="1"/>
      <name val="Exo"/>
    </font>
    <font>
      <sz val="11"/>
      <color theme="1"/>
      <name val="Exo"/>
    </font>
    <font>
      <i/>
      <sz val="10"/>
      <name val="Exo"/>
    </font>
    <font>
      <u/>
      <sz val="10"/>
      <name val="Exo"/>
    </font>
    <font>
      <b/>
      <i/>
      <sz val="10"/>
      <color theme="1"/>
      <name val="Exo"/>
    </font>
    <font>
      <sz val="10"/>
      <color rgb="FF000000"/>
      <name val="Times New Roman"/>
      <family val="1"/>
    </font>
    <font>
      <b/>
      <sz val="11"/>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theme="0" tint="-0.249977111117893"/>
      </left>
      <right style="thin">
        <color theme="0" tint="-0.249977111117893"/>
      </right>
      <top style="thin">
        <color indexed="64"/>
      </top>
      <bottom/>
      <diagonal/>
    </border>
    <border>
      <left/>
      <right/>
      <top style="thin">
        <color indexed="64"/>
      </top>
      <bottom style="double">
        <color indexed="64"/>
      </bottom>
      <diagonal/>
    </border>
    <border>
      <left style="thin">
        <color theme="0" tint="-0.249977111117893"/>
      </left>
      <right style="thin">
        <color theme="0" tint="-0.249977111117893"/>
      </right>
      <top style="thin">
        <color indexed="64"/>
      </top>
      <bottom style="double">
        <color indexed="64"/>
      </bottom>
      <diagonal/>
    </border>
    <border>
      <left/>
      <right style="thin">
        <color theme="0" tint="-0.249977111117893"/>
      </right>
      <top style="thin">
        <color indexed="64"/>
      </top>
      <bottom/>
      <diagonal/>
    </border>
    <border>
      <left/>
      <right style="thin">
        <color indexed="64"/>
      </right>
      <top/>
      <bottom style="thin">
        <color indexed="64"/>
      </bottom>
      <diagonal/>
    </border>
  </borders>
  <cellStyleXfs count="26">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xf numFmtId="43" fontId="2" fillId="0" borderId="0" applyFont="0" applyFill="0" applyBorder="0" applyAlignment="0" applyProtection="0"/>
  </cellStyleXfs>
  <cellXfs count="247">
    <xf numFmtId="0" fontId="0" fillId="0" borderId="0" xfId="0"/>
    <xf numFmtId="0" fontId="10" fillId="0" borderId="0" xfId="0" applyFont="1"/>
    <xf numFmtId="0" fontId="13" fillId="0" borderId="0" xfId="0" applyFont="1" applyFill="1" applyProtection="1">
      <protection locked="0"/>
    </xf>
    <xf numFmtId="0" fontId="15" fillId="0" borderId="0" xfId="0" applyFont="1" applyFill="1"/>
    <xf numFmtId="0" fontId="10" fillId="0" borderId="0" xfId="0" applyFont="1" applyFill="1"/>
    <xf numFmtId="0" fontId="17" fillId="0" borderId="0" xfId="0" applyFont="1" applyFill="1" applyBorder="1"/>
    <xf numFmtId="0" fontId="10" fillId="0" borderId="0" xfId="0" applyFont="1" applyBorder="1"/>
    <xf numFmtId="0" fontId="10" fillId="0" borderId="0" xfId="0" applyFont="1" applyFill="1" applyBorder="1"/>
    <xf numFmtId="0" fontId="17" fillId="0" borderId="1" xfId="0" applyFont="1" applyFill="1" applyBorder="1"/>
    <xf numFmtId="0" fontId="10" fillId="0" borderId="1" xfId="0" applyFont="1" applyBorder="1"/>
    <xf numFmtId="0" fontId="10" fillId="0" borderId="1" xfId="0" applyFont="1" applyFill="1" applyBorder="1"/>
    <xf numFmtId="0" fontId="12" fillId="0" borderId="12" xfId="3" applyFont="1" applyFill="1" applyBorder="1"/>
    <xf numFmtId="169" fontId="13" fillId="0" borderId="12" xfId="3" applyNumberFormat="1" applyFont="1" applyFill="1" applyBorder="1" applyAlignment="1">
      <alignment horizontal="center"/>
    </xf>
    <xf numFmtId="0" fontId="12" fillId="0" borderId="0" xfId="3" applyFont="1" applyFill="1"/>
    <xf numFmtId="164" fontId="12" fillId="0" borderId="0" xfId="2" applyNumberFormat="1" applyFont="1" applyFill="1" applyBorder="1" applyAlignment="1">
      <alignment horizontal="right"/>
    </xf>
    <xf numFmtId="0" fontId="12" fillId="0" borderId="0" xfId="3" applyFont="1" applyFill="1" applyBorder="1"/>
    <xf numFmtId="0" fontId="10" fillId="3" borderId="0" xfId="0" applyFont="1" applyFill="1" applyBorder="1"/>
    <xf numFmtId="0" fontId="13" fillId="0" borderId="0" xfId="0" applyFont="1" applyFill="1" applyAlignment="1">
      <alignment horizontal="right"/>
    </xf>
    <xf numFmtId="0" fontId="13" fillId="2" borderId="2" xfId="0" applyFont="1" applyFill="1" applyBorder="1" applyAlignment="1">
      <alignment horizontal="right"/>
    </xf>
    <xf numFmtId="0" fontId="10" fillId="2" borderId="3" xfId="0" applyFont="1" applyFill="1" applyBorder="1"/>
    <xf numFmtId="0" fontId="18" fillId="0" borderId="0" xfId="0" applyFont="1" applyFill="1"/>
    <xf numFmtId="42" fontId="10" fillId="0" borderId="0" xfId="0" applyNumberFormat="1" applyFont="1" applyFill="1"/>
    <xf numFmtId="0" fontId="18" fillId="3" borderId="0" xfId="0" applyFont="1" applyFill="1"/>
    <xf numFmtId="0" fontId="18" fillId="0" borderId="0" xfId="0" applyFont="1"/>
    <xf numFmtId="0" fontId="18" fillId="0" borderId="0" xfId="0" applyFont="1" applyBorder="1"/>
    <xf numFmtId="165" fontId="10" fillId="2" borderId="4" xfId="1" applyNumberFormat="1" applyFont="1" applyFill="1" applyBorder="1"/>
    <xf numFmtId="5" fontId="10" fillId="0" borderId="0" xfId="0" applyNumberFormat="1" applyFont="1"/>
    <xf numFmtId="167" fontId="10" fillId="0" borderId="0" xfId="0" applyNumberFormat="1" applyFont="1" applyFill="1"/>
    <xf numFmtId="167" fontId="10" fillId="0" borderId="0" xfId="0" applyNumberFormat="1" applyFont="1"/>
    <xf numFmtId="0" fontId="15" fillId="0" borderId="0" xfId="0" applyFont="1"/>
    <xf numFmtId="0" fontId="10" fillId="0" borderId="0" xfId="0" applyFont="1" applyAlignment="1">
      <alignment horizontal="right"/>
    </xf>
    <xf numFmtId="0" fontId="20" fillId="0" borderId="0" xfId="0" applyFont="1" applyBorder="1"/>
    <xf numFmtId="0" fontId="10" fillId="0" borderId="0" xfId="0" applyFont="1" applyBorder="1" applyAlignment="1">
      <alignment horizontal="right"/>
    </xf>
    <xf numFmtId="0" fontId="12" fillId="0" borderId="0" xfId="0" applyFont="1" applyFill="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5" fontId="10" fillId="0" borderId="0" xfId="0" applyNumberFormat="1" applyFont="1" applyAlignment="1">
      <alignment horizontal="right"/>
    </xf>
    <xf numFmtId="0" fontId="17" fillId="0" borderId="1" xfId="0" applyFont="1" applyBorder="1"/>
    <xf numFmtId="42" fontId="10" fillId="0" borderId="0" xfId="0" applyNumberFormat="1" applyFont="1"/>
    <xf numFmtId="43" fontId="10" fillId="0" borderId="0" xfId="0" applyNumberFormat="1" applyFont="1"/>
    <xf numFmtId="0" fontId="12" fillId="0" borderId="0" xfId="10" applyFont="1" applyBorder="1" applyAlignment="1">
      <alignment horizontal="left"/>
    </xf>
    <xf numFmtId="0" fontId="13" fillId="3" borderId="1" xfId="0" applyFont="1" applyFill="1" applyBorder="1"/>
    <xf numFmtId="0" fontId="10" fillId="0" borderId="1" xfId="0" applyFont="1" applyBorder="1" applyAlignment="1">
      <alignment horizontal="right"/>
    </xf>
    <xf numFmtId="0" fontId="21" fillId="0" borderId="0" xfId="0" applyFont="1"/>
    <xf numFmtId="168" fontId="22"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42" fontId="18" fillId="0" borderId="0" xfId="0" applyNumberFormat="1" applyFont="1" applyBorder="1"/>
    <xf numFmtId="0" fontId="12" fillId="0" borderId="0" xfId="10" applyFont="1" applyFill="1" applyBorder="1" applyAlignment="1">
      <alignment horizontal="left"/>
    </xf>
    <xf numFmtId="42" fontId="10" fillId="0" borderId="0" xfId="0" applyNumberFormat="1" applyFont="1" applyBorder="1"/>
    <xf numFmtId="0" fontId="22" fillId="0" borderId="0" xfId="10" applyFont="1" applyAlignment="1">
      <alignment horizontal="left"/>
    </xf>
    <xf numFmtId="0" fontId="22" fillId="0" borderId="0" xfId="10" applyFont="1" applyAlignment="1">
      <alignment horizontal="center"/>
    </xf>
    <xf numFmtId="0" fontId="12" fillId="0" borderId="0" xfId="10" applyFont="1" applyFill="1" applyAlignment="1">
      <alignment horizontal="left"/>
    </xf>
    <xf numFmtId="0" fontId="12" fillId="0" borderId="0" xfId="10" applyFont="1" applyAlignment="1">
      <alignment horizontal="left"/>
    </xf>
    <xf numFmtId="0" fontId="13" fillId="0" borderId="0" xfId="10" applyFont="1" applyAlignment="1">
      <alignment horizontal="left"/>
    </xf>
    <xf numFmtId="0" fontId="22" fillId="0" borderId="0" xfId="10" applyFont="1" applyFill="1" applyAlignment="1">
      <alignment horizontal="center"/>
    </xf>
    <xf numFmtId="0" fontId="12" fillId="0" borderId="1" xfId="10" applyFont="1" applyFill="1" applyBorder="1" applyAlignment="1">
      <alignment horizontal="left"/>
    </xf>
    <xf numFmtId="0" fontId="10" fillId="0" borderId="12" xfId="0" applyFont="1" applyFill="1" applyBorder="1"/>
    <xf numFmtId="0" fontId="16" fillId="0" borderId="0" xfId="9" applyFont="1" applyFill="1" applyAlignment="1">
      <alignment horizontal="right" vertical="top"/>
    </xf>
    <xf numFmtId="0" fontId="10" fillId="0" borderId="0" xfId="0" applyFont="1" applyFill="1" applyAlignment="1">
      <alignment horizontal="right"/>
    </xf>
    <xf numFmtId="0" fontId="16" fillId="0" borderId="0" xfId="9" applyFont="1" applyFill="1" applyAlignment="1">
      <alignment horizontal="left" vertical="top"/>
    </xf>
    <xf numFmtId="0" fontId="13" fillId="0" borderId="0" xfId="10" applyFont="1" applyFill="1" applyAlignment="1">
      <alignment horizontal="left"/>
    </xf>
    <xf numFmtId="0" fontId="13" fillId="0" borderId="17" xfId="10" applyFont="1" applyBorder="1" applyAlignment="1">
      <alignment horizontal="left"/>
    </xf>
    <xf numFmtId="0" fontId="12" fillId="0" borderId="1" xfId="0" applyFont="1" applyFill="1" applyBorder="1"/>
    <xf numFmtId="0" fontId="12" fillId="0" borderId="0" xfId="0" applyFont="1" applyFill="1" applyBorder="1"/>
    <xf numFmtId="0" fontId="12" fillId="0" borderId="1" xfId="3" applyFont="1" applyFill="1" applyBorder="1"/>
    <xf numFmtId="0" fontId="12" fillId="0" borderId="0" xfId="4" applyFont="1" applyFill="1" applyBorder="1"/>
    <xf numFmtId="165" fontId="10" fillId="2" borderId="3" xfId="0" applyNumberFormat="1" applyFont="1" applyFill="1" applyBorder="1" applyAlignment="1">
      <alignment horizontal="right"/>
    </xf>
    <xf numFmtId="165" fontId="18" fillId="2" borderId="3" xfId="0" applyNumberFormat="1" applyFont="1" applyFill="1" applyBorder="1" applyAlignment="1">
      <alignment horizontal="right"/>
    </xf>
    <xf numFmtId="0" fontId="13" fillId="0" borderId="0" xfId="10" applyFont="1" applyFill="1" applyBorder="1" applyAlignment="1">
      <alignment horizontal="left"/>
    </xf>
    <xf numFmtId="41" fontId="10" fillId="0" borderId="0" xfId="0" applyNumberFormat="1" applyFont="1" applyFill="1" applyBorder="1" applyAlignment="1">
      <alignment horizontal="right"/>
    </xf>
    <xf numFmtId="5" fontId="18" fillId="0" borderId="0" xfId="0" applyNumberFormat="1" applyFont="1" applyFill="1" applyBorder="1" applyAlignment="1">
      <alignment horizontal="right"/>
    </xf>
    <xf numFmtId="165" fontId="10" fillId="0" borderId="0" xfId="0" applyNumberFormat="1" applyFont="1" applyFill="1" applyBorder="1" applyAlignment="1">
      <alignment horizontal="right"/>
    </xf>
    <xf numFmtId="42" fontId="10" fillId="0" borderId="0" xfId="0" applyNumberFormat="1" applyFont="1" applyFill="1" applyBorder="1" applyAlignment="1">
      <alignment horizontal="right"/>
    </xf>
    <xf numFmtId="165" fontId="18" fillId="0" borderId="0" xfId="0" applyNumberFormat="1" applyFont="1" applyFill="1" applyBorder="1" applyAlignment="1">
      <alignment horizontal="right"/>
    </xf>
    <xf numFmtId="0" fontId="12" fillId="0" borderId="0" xfId="10" applyFont="1" applyFill="1" applyBorder="1" applyAlignment="1">
      <alignment horizontal="left" indent="1"/>
    </xf>
    <xf numFmtId="0" fontId="12" fillId="0" borderId="0" xfId="10" applyFont="1" applyFill="1" applyBorder="1" applyAlignment="1">
      <alignment horizontal="left" wrapText="1" indent="1"/>
    </xf>
    <xf numFmtId="41" fontId="10" fillId="0" borderId="0" xfId="1" applyNumberFormat="1" applyFont="1" applyFill="1" applyBorder="1" applyAlignment="1">
      <alignment horizontal="right"/>
    </xf>
    <xf numFmtId="0" fontId="13" fillId="0" borderId="17" xfId="10" applyFont="1" applyFill="1" applyBorder="1" applyAlignment="1">
      <alignment horizontal="left"/>
    </xf>
    <xf numFmtId="5" fontId="12" fillId="0" borderId="0" xfId="10" applyNumberFormat="1" applyFont="1" applyFill="1" applyBorder="1" applyAlignment="1">
      <alignment horizontal="left"/>
    </xf>
    <xf numFmtId="0" fontId="10" fillId="0" borderId="0" xfId="0" applyFont="1" applyFill="1" applyAlignment="1">
      <alignment horizontal="left" indent="1"/>
    </xf>
    <xf numFmtId="0" fontId="10" fillId="0" borderId="19" xfId="0" applyFont="1" applyFill="1" applyBorder="1"/>
    <xf numFmtId="0" fontId="23" fillId="0" borderId="0" xfId="0" applyFont="1" applyFill="1"/>
    <xf numFmtId="169" fontId="13" fillId="2" borderId="13" xfId="3" applyNumberFormat="1" applyFont="1" applyFill="1" applyBorder="1" applyAlignment="1">
      <alignment horizontal="center"/>
    </xf>
    <xf numFmtId="0" fontId="12" fillId="0" borderId="0" xfId="0" applyFont="1" applyFill="1" applyAlignment="1">
      <alignment horizontal="left" indent="1"/>
    </xf>
    <xf numFmtId="0" fontId="13" fillId="0" borderId="0" xfId="3" applyFont="1" applyFill="1" applyBorder="1" applyAlignment="1">
      <alignment horizontal="left" indent="1"/>
    </xf>
    <xf numFmtId="164" fontId="12" fillId="2" borderId="14" xfId="2" applyNumberFormat="1" applyFont="1" applyFill="1" applyBorder="1" applyAlignment="1">
      <alignment horizontal="right"/>
    </xf>
    <xf numFmtId="0" fontId="10" fillId="0" borderId="0" xfId="0" applyFont="1" applyFill="1" applyBorder="1" applyAlignment="1">
      <alignment horizontal="left" indent="1"/>
    </xf>
    <xf numFmtId="0" fontId="18" fillId="0" borderId="0" xfId="0" applyFont="1" applyFill="1" applyBorder="1"/>
    <xf numFmtId="42" fontId="18" fillId="0" borderId="0" xfId="1" applyNumberFormat="1" applyFont="1" applyFill="1" applyBorder="1"/>
    <xf numFmtId="165" fontId="10" fillId="0" borderId="0" xfId="1" applyNumberFormat="1" applyFont="1" applyFill="1" applyBorder="1"/>
    <xf numFmtId="0" fontId="12" fillId="0" borderId="0" xfId="3" applyFont="1" applyFill="1" applyBorder="1" applyAlignment="1">
      <alignment horizontal="left" indent="2"/>
    </xf>
    <xf numFmtId="0" fontId="12" fillId="0" borderId="1" xfId="3" applyFont="1" applyFill="1" applyBorder="1" applyAlignment="1">
      <alignment horizontal="left" indent="2"/>
    </xf>
    <xf numFmtId="0" fontId="19" fillId="0" borderId="0" xfId="0" applyFont="1" applyFill="1" applyBorder="1"/>
    <xf numFmtId="164" fontId="19" fillId="0" borderId="0" xfId="2" applyNumberFormat="1" applyFont="1" applyFill="1" applyBorder="1"/>
    <xf numFmtId="165" fontId="10" fillId="0" borderId="1" xfId="1" applyNumberFormat="1" applyFont="1" applyFill="1" applyBorder="1"/>
    <xf numFmtId="0" fontId="18" fillId="0" borderId="17" xfId="0" applyFont="1" applyFill="1" applyBorder="1"/>
    <xf numFmtId="42" fontId="18" fillId="0" borderId="17" xfId="1" applyNumberFormat="1" applyFont="1" applyFill="1" applyBorder="1"/>
    <xf numFmtId="42" fontId="18" fillId="0" borderId="17" xfId="0" applyNumberFormat="1" applyFont="1" applyFill="1" applyBorder="1"/>
    <xf numFmtId="165" fontId="10" fillId="2" borderId="3" xfId="1" applyNumberFormat="1" applyFont="1" applyFill="1" applyBorder="1"/>
    <xf numFmtId="0" fontId="10" fillId="3" borderId="0" xfId="0" applyFont="1" applyFill="1" applyBorder="1" applyAlignment="1">
      <alignment horizontal="left" indent="1"/>
    </xf>
    <xf numFmtId="0" fontId="18" fillId="3" borderId="17" xfId="0" applyFont="1" applyFill="1" applyBorder="1"/>
    <xf numFmtId="0" fontId="23" fillId="0" borderId="0" xfId="0" applyFont="1" applyFill="1" applyAlignment="1">
      <alignment horizontal="left" indent="2"/>
    </xf>
    <xf numFmtId="5" fontId="18" fillId="2" borderId="3" xfId="0" applyNumberFormat="1" applyFont="1" applyFill="1" applyBorder="1" applyAlignment="1">
      <alignment horizontal="right"/>
    </xf>
    <xf numFmtId="41" fontId="10" fillId="2" borderId="3" xfId="0" applyNumberFormat="1" applyFont="1" applyFill="1" applyBorder="1" applyAlignment="1">
      <alignment horizontal="right"/>
    </xf>
    <xf numFmtId="41" fontId="18" fillId="0" borderId="17" xfId="0" applyNumberFormat="1" applyFont="1" applyFill="1" applyBorder="1" applyAlignment="1">
      <alignment horizontal="right"/>
    </xf>
    <xf numFmtId="0" fontId="13" fillId="0" borderId="19" xfId="10" applyFont="1" applyFill="1" applyBorder="1" applyAlignment="1">
      <alignment horizontal="left"/>
    </xf>
    <xf numFmtId="0" fontId="10" fillId="2" borderId="14" xfId="0" applyFont="1" applyFill="1" applyBorder="1"/>
    <xf numFmtId="9" fontId="23" fillId="0" borderId="0" xfId="2" applyFont="1" applyFill="1" applyBorder="1" applyAlignment="1" applyProtection="1">
      <alignment horizontal="right"/>
    </xf>
    <xf numFmtId="41" fontId="18" fillId="0" borderId="17" xfId="1" applyNumberFormat="1" applyFont="1" applyFill="1" applyBorder="1" applyAlignment="1">
      <alignment horizontal="right"/>
    </xf>
    <xf numFmtId="41" fontId="18" fillId="0" borderId="19" xfId="1" applyNumberFormat="1" applyFont="1" applyFill="1" applyBorder="1" applyAlignment="1">
      <alignment horizontal="right"/>
    </xf>
    <xf numFmtId="0" fontId="10" fillId="2" borderId="4" xfId="0" applyFont="1" applyFill="1" applyBorder="1"/>
    <xf numFmtId="0" fontId="14" fillId="0" borderId="0" xfId="9" applyFont="1" applyFill="1"/>
    <xf numFmtId="0" fontId="6" fillId="0" borderId="0" xfId="9" applyFill="1"/>
    <xf numFmtId="0" fontId="6" fillId="0" borderId="0" xfId="9" applyFill="1" applyProtection="1">
      <protection locked="0"/>
    </xf>
    <xf numFmtId="42" fontId="12" fillId="0" borderId="0" xfId="3" applyNumberFormat="1" applyFont="1" applyFill="1" applyBorder="1"/>
    <xf numFmtId="38" fontId="12" fillId="0" borderId="0" xfId="3" applyNumberFormat="1" applyFont="1" applyFill="1" applyBorder="1"/>
    <xf numFmtId="38" fontId="12" fillId="0" borderId="0" xfId="4" applyNumberFormat="1" applyFont="1" applyFill="1" applyBorder="1"/>
    <xf numFmtId="38" fontId="12" fillId="0" borderId="1" xfId="4" applyNumberFormat="1" applyFont="1" applyFill="1" applyBorder="1"/>
    <xf numFmtId="37" fontId="12" fillId="0" borderId="1" xfId="3" applyNumberFormat="1" applyFont="1" applyFill="1" applyBorder="1"/>
    <xf numFmtId="37" fontId="12" fillId="0" borderId="1" xfId="4" applyNumberFormat="1" applyFont="1" applyFill="1" applyBorder="1"/>
    <xf numFmtId="37" fontId="12" fillId="0" borderId="17" xfId="3" applyNumberFormat="1" applyFont="1" applyFill="1" applyBorder="1"/>
    <xf numFmtId="37" fontId="12" fillId="0" borderId="0" xfId="4" applyNumberFormat="1" applyFont="1" applyFill="1" applyBorder="1" applyAlignment="1">
      <alignment horizontal="right"/>
    </xf>
    <xf numFmtId="37" fontId="12" fillId="0" borderId="0" xfId="3" applyNumberFormat="1" applyFont="1" applyFill="1" applyBorder="1"/>
    <xf numFmtId="44" fontId="12" fillId="0" borderId="0" xfId="5" applyFont="1" applyFill="1" applyBorder="1"/>
    <xf numFmtId="3" fontId="10" fillId="0" borderId="0" xfId="0" applyNumberFormat="1" applyFont="1" applyFill="1" applyBorder="1"/>
    <xf numFmtId="42" fontId="12" fillId="2" borderId="16" xfId="3" applyNumberFormat="1" applyFont="1" applyFill="1" applyBorder="1"/>
    <xf numFmtId="38" fontId="12" fillId="2" borderId="14" xfId="4" applyNumberFormat="1" applyFont="1" applyFill="1" applyBorder="1"/>
    <xf numFmtId="38" fontId="12" fillId="2" borderId="15" xfId="4" applyNumberFormat="1" applyFont="1" applyFill="1" applyBorder="1"/>
    <xf numFmtId="37" fontId="12" fillId="2" borderId="14" xfId="4" applyNumberFormat="1" applyFont="1" applyFill="1" applyBorder="1" applyAlignment="1">
      <alignment horizontal="right"/>
    </xf>
    <xf numFmtId="171" fontId="12" fillId="2" borderId="15" xfId="4" applyNumberFormat="1" applyFont="1" applyFill="1" applyBorder="1"/>
    <xf numFmtId="37" fontId="12" fillId="2" borderId="14" xfId="3" applyNumberFormat="1" applyFont="1" applyFill="1" applyBorder="1"/>
    <xf numFmtId="37" fontId="12" fillId="2" borderId="15" xfId="4" applyNumberFormat="1" applyFont="1" applyFill="1" applyBorder="1"/>
    <xf numFmtId="44" fontId="12" fillId="2" borderId="14" xfId="5" applyFont="1" applyFill="1" applyBorder="1"/>
    <xf numFmtId="3" fontId="10" fillId="2" borderId="14" xfId="0" applyNumberFormat="1" applyFont="1" applyFill="1" applyBorder="1"/>
    <xf numFmtId="38" fontId="10" fillId="0" borderId="0" xfId="0" applyNumberFormat="1" applyFont="1" applyFill="1" applyBorder="1"/>
    <xf numFmtId="170" fontId="18" fillId="0" borderId="17" xfId="0" applyNumberFormat="1" applyFont="1" applyFill="1" applyBorder="1"/>
    <xf numFmtId="170" fontId="18" fillId="0" borderId="0" xfId="0" applyNumberFormat="1" applyFont="1" applyFill="1" applyBorder="1"/>
    <xf numFmtId="42" fontId="10" fillId="2" borderId="3" xfId="1" applyNumberFormat="1" applyFont="1" applyFill="1" applyBorder="1"/>
    <xf numFmtId="42" fontId="18" fillId="2" borderId="3" xfId="0" applyNumberFormat="1" applyFont="1" applyFill="1" applyBorder="1"/>
    <xf numFmtId="166" fontId="10" fillId="0" borderId="0" xfId="0" applyNumberFormat="1" applyFont="1" applyFill="1" applyBorder="1" applyAlignment="1" applyProtection="1">
      <alignment horizontal="right"/>
    </xf>
    <xf numFmtId="166" fontId="18" fillId="0" borderId="17" xfId="0" applyNumberFormat="1" applyFont="1" applyFill="1" applyBorder="1" applyAlignment="1" applyProtection="1">
      <alignment horizontal="right"/>
    </xf>
    <xf numFmtId="166" fontId="10" fillId="2" borderId="3" xfId="0" applyNumberFormat="1" applyFont="1" applyFill="1" applyBorder="1" applyAlignment="1" applyProtection="1">
      <alignment horizontal="right"/>
    </xf>
    <xf numFmtId="166" fontId="18" fillId="2" borderId="18" xfId="0" applyNumberFormat="1" applyFont="1" applyFill="1" applyBorder="1" applyAlignment="1" applyProtection="1">
      <alignment horizontal="right"/>
    </xf>
    <xf numFmtId="9" fontId="23" fillId="0" borderId="0" xfId="2" applyFont="1" applyFill="1"/>
    <xf numFmtId="41" fontId="10" fillId="0" borderId="0" xfId="0" applyNumberFormat="1" applyFont="1" applyFill="1"/>
    <xf numFmtId="42" fontId="10" fillId="0" borderId="19" xfId="0" applyNumberFormat="1" applyFont="1" applyFill="1" applyBorder="1"/>
    <xf numFmtId="42" fontId="10" fillId="2" borderId="3" xfId="0" applyNumberFormat="1" applyFont="1" applyFill="1" applyBorder="1"/>
    <xf numFmtId="9" fontId="23" fillId="2" borderId="3" xfId="2" applyFont="1" applyFill="1" applyBorder="1"/>
    <xf numFmtId="41" fontId="10" fillId="2" borderId="3" xfId="0" applyNumberFormat="1" applyFont="1" applyFill="1" applyBorder="1"/>
    <xf numFmtId="42" fontId="10" fillId="2" borderId="20" xfId="0" applyNumberFormat="1" applyFont="1" applyFill="1" applyBorder="1"/>
    <xf numFmtId="9" fontId="23" fillId="2" borderId="4" xfId="2" applyFont="1" applyFill="1" applyBorder="1"/>
    <xf numFmtId="165" fontId="10" fillId="0" borderId="1" xfId="1" applyNumberFormat="1" applyFont="1" applyFill="1" applyBorder="1" applyAlignment="1">
      <alignment horizontal="right"/>
    </xf>
    <xf numFmtId="5" fontId="18" fillId="0" borderId="17" xfId="0" applyNumberFormat="1" applyFont="1" applyFill="1" applyBorder="1" applyAlignment="1">
      <alignment horizontal="right"/>
    </xf>
    <xf numFmtId="41" fontId="18" fillId="2" borderId="18" xfId="0" applyNumberFormat="1" applyFont="1" applyFill="1" applyBorder="1" applyAlignment="1">
      <alignment horizontal="right"/>
    </xf>
    <xf numFmtId="41" fontId="10" fillId="2" borderId="5" xfId="0" applyNumberFormat="1" applyFont="1" applyFill="1" applyBorder="1" applyAlignment="1">
      <alignment horizontal="right"/>
    </xf>
    <xf numFmtId="41" fontId="18" fillId="2" borderId="20" xfId="0" applyNumberFormat="1" applyFont="1" applyFill="1" applyBorder="1" applyAlignment="1">
      <alignment horizontal="right"/>
    </xf>
    <xf numFmtId="165" fontId="10" fillId="2" borderId="5" xfId="1" applyNumberFormat="1" applyFont="1" applyFill="1" applyBorder="1" applyAlignment="1">
      <alignment horizontal="right"/>
    </xf>
    <xf numFmtId="5" fontId="18" fillId="2" borderId="18" xfId="0" applyNumberFormat="1" applyFont="1" applyFill="1" applyBorder="1" applyAlignment="1">
      <alignment horizontal="right"/>
    </xf>
    <xf numFmtId="42" fontId="10" fillId="0" borderId="0" xfId="0" applyNumberFormat="1" applyFont="1" applyFill="1" applyAlignment="1">
      <alignment horizontal="right"/>
    </xf>
    <xf numFmtId="165" fontId="10" fillId="0" borderId="0" xfId="1" applyNumberFormat="1" applyFont="1" applyFill="1" applyAlignment="1">
      <alignment horizontal="right"/>
    </xf>
    <xf numFmtId="165" fontId="18" fillId="0" borderId="0" xfId="1" applyNumberFormat="1" applyFont="1" applyFill="1" applyAlignment="1">
      <alignment horizontal="right"/>
    </xf>
    <xf numFmtId="42" fontId="18" fillId="0" borderId="0" xfId="0" applyNumberFormat="1" applyFont="1" applyFill="1" applyBorder="1" applyAlignment="1">
      <alignment horizontal="right"/>
    </xf>
    <xf numFmtId="165" fontId="10" fillId="0" borderId="0" xfId="0" applyNumberFormat="1" applyFont="1" applyFill="1" applyAlignment="1">
      <alignment horizontal="right"/>
    </xf>
    <xf numFmtId="165" fontId="10" fillId="0" borderId="0" xfId="1" applyNumberFormat="1" applyFont="1" applyFill="1" applyBorder="1" applyAlignment="1">
      <alignment horizontal="right"/>
    </xf>
    <xf numFmtId="165" fontId="18" fillId="0" borderId="0" xfId="0" applyNumberFormat="1" applyFont="1" applyFill="1" applyAlignment="1">
      <alignment horizontal="right"/>
    </xf>
    <xf numFmtId="42" fontId="18" fillId="0" borderId="17" xfId="0" applyNumberFormat="1" applyFont="1" applyFill="1" applyBorder="1" applyAlignment="1">
      <alignment horizontal="right"/>
    </xf>
    <xf numFmtId="42" fontId="18" fillId="0" borderId="0" xfId="0" applyNumberFormat="1" applyFont="1" applyFill="1" applyAlignment="1">
      <alignment horizontal="right"/>
    </xf>
    <xf numFmtId="165" fontId="10" fillId="2" borderId="3" xfId="1" applyNumberFormat="1" applyFont="1" applyFill="1" applyBorder="1" applyAlignment="1">
      <alignment horizontal="right"/>
    </xf>
    <xf numFmtId="165" fontId="18" fillId="2" borderId="3" xfId="1" applyNumberFormat="1" applyFont="1" applyFill="1" applyBorder="1" applyAlignment="1">
      <alignment horizontal="right"/>
    </xf>
    <xf numFmtId="42" fontId="18" fillId="2" borderId="3" xfId="0" applyNumberFormat="1" applyFont="1" applyFill="1" applyBorder="1" applyAlignment="1">
      <alignment horizontal="right"/>
    </xf>
    <xf numFmtId="0" fontId="10" fillId="2" borderId="3" xfId="0" applyFont="1" applyFill="1" applyBorder="1" applyAlignment="1">
      <alignment horizontal="right"/>
    </xf>
    <xf numFmtId="42" fontId="18" fillId="2" borderId="18" xfId="0" applyNumberFormat="1" applyFont="1" applyFill="1" applyBorder="1" applyAlignment="1">
      <alignment horizontal="right"/>
    </xf>
    <xf numFmtId="9" fontId="10" fillId="0" borderId="0" xfId="2" applyFont="1" applyAlignment="1">
      <alignment horizontal="right"/>
    </xf>
    <xf numFmtId="42" fontId="18" fillId="0" borderId="0" xfId="0" applyNumberFormat="1" applyFont="1" applyAlignment="1">
      <alignment horizontal="right"/>
    </xf>
    <xf numFmtId="165" fontId="10" fillId="0" borderId="0" xfId="0" applyNumberFormat="1" applyFont="1" applyAlignment="1">
      <alignment horizontal="right"/>
    </xf>
    <xf numFmtId="42" fontId="18" fillId="0" borderId="17" xfId="0" applyNumberFormat="1" applyFont="1" applyBorder="1" applyAlignment="1">
      <alignment horizontal="right"/>
    </xf>
    <xf numFmtId="3" fontId="24" fillId="0" borderId="0" xfId="0" applyNumberFormat="1" applyFont="1"/>
    <xf numFmtId="42" fontId="18" fillId="2" borderId="18" xfId="1" applyNumberFormat="1" applyFont="1" applyFill="1" applyBorder="1"/>
    <xf numFmtId="42" fontId="18" fillId="2" borderId="18" xfId="0" applyNumberFormat="1" applyFont="1" applyFill="1" applyBorder="1"/>
    <xf numFmtId="164" fontId="19" fillId="2" borderId="3" xfId="2" applyNumberFormat="1" applyFont="1" applyFill="1" applyBorder="1"/>
    <xf numFmtId="165" fontId="10" fillId="2" borderId="5" xfId="1" applyNumberFormat="1" applyFont="1" applyFill="1" applyBorder="1"/>
    <xf numFmtId="0" fontId="12" fillId="0" borderId="0" xfId="3" applyFont="1" applyFill="1" applyAlignment="1">
      <alignment horizontal="left" indent="2"/>
    </xf>
    <xf numFmtId="0" fontId="18" fillId="0" borderId="0" xfId="0" applyFont="1" applyAlignment="1">
      <alignment horizontal="right"/>
    </xf>
    <xf numFmtId="0" fontId="13" fillId="0" borderId="0" xfId="10" applyFont="1" applyFill="1" applyAlignment="1">
      <alignment horizontal="right"/>
    </xf>
    <xf numFmtId="170" fontId="18" fillId="0" borderId="21" xfId="0" applyNumberFormat="1" applyFont="1" applyFill="1" applyBorder="1"/>
    <xf numFmtId="9" fontId="23" fillId="2" borderId="3" xfId="2" applyFont="1" applyFill="1" applyBorder="1" applyAlignment="1" applyProtection="1">
      <alignment horizontal="right"/>
    </xf>
    <xf numFmtId="9" fontId="23" fillId="2" borderId="4" xfId="2" applyFont="1" applyFill="1" applyBorder="1" applyAlignment="1">
      <alignment horizontal="right"/>
    </xf>
    <xf numFmtId="9" fontId="10" fillId="0" borderId="0" xfId="2" applyFont="1" applyFill="1" applyAlignment="1">
      <alignment horizontal="right"/>
    </xf>
    <xf numFmtId="41" fontId="10" fillId="2" borderId="4" xfId="0" applyNumberFormat="1" applyFont="1" applyFill="1" applyBorder="1" applyAlignment="1">
      <alignment horizontal="right"/>
    </xf>
    <xf numFmtId="41" fontId="10" fillId="0" borderId="0" xfId="0" applyNumberFormat="1" applyFont="1"/>
    <xf numFmtId="37" fontId="12" fillId="0" borderId="22" xfId="7" applyNumberFormat="1" applyFont="1" applyFill="1" applyBorder="1"/>
    <xf numFmtId="43" fontId="10" fillId="0" borderId="0" xfId="1" applyFont="1" applyFill="1"/>
    <xf numFmtId="37" fontId="12" fillId="2" borderId="15" xfId="3" applyNumberFormat="1" applyFont="1" applyFill="1" applyBorder="1"/>
    <xf numFmtId="0" fontId="10" fillId="0" borderId="0" xfId="0" applyFont="1" applyFill="1" applyBorder="1" applyAlignment="1">
      <alignment horizontal="right"/>
    </xf>
    <xf numFmtId="0" fontId="10" fillId="0" borderId="1" xfId="0" applyFont="1" applyFill="1" applyBorder="1" applyAlignment="1">
      <alignment horizontal="right"/>
    </xf>
    <xf numFmtId="5" fontId="10" fillId="0" borderId="0" xfId="0" applyNumberFormat="1" applyFont="1" applyFill="1"/>
    <xf numFmtId="5" fontId="10" fillId="0" borderId="0" xfId="0" applyNumberFormat="1" applyFont="1" applyFill="1" applyAlignment="1">
      <alignment horizontal="right"/>
    </xf>
    <xf numFmtId="3" fontId="10" fillId="0" borderId="0" xfId="0" applyNumberFormat="1" applyFont="1" applyBorder="1"/>
    <xf numFmtId="0" fontId="12" fillId="0" borderId="0" xfId="10" applyFont="1" applyAlignment="1"/>
    <xf numFmtId="170" fontId="12" fillId="0" borderId="0" xfId="5" applyNumberFormat="1" applyFont="1" applyFill="1" applyBorder="1"/>
    <xf numFmtId="170" fontId="12" fillId="2" borderId="14" xfId="5" applyNumberFormat="1" applyFont="1" applyFill="1" applyBorder="1"/>
    <xf numFmtId="170" fontId="12" fillId="0" borderId="17" xfId="5" applyNumberFormat="1" applyFont="1" applyFill="1" applyBorder="1"/>
    <xf numFmtId="170" fontId="12" fillId="2" borderId="13" xfId="5" applyNumberFormat="1" applyFont="1" applyFill="1" applyBorder="1"/>
    <xf numFmtId="0" fontId="10" fillId="0" borderId="0" xfId="0" applyFont="1" applyAlignment="1">
      <alignment horizontal="left" indent="1"/>
    </xf>
    <xf numFmtId="0" fontId="10" fillId="0" borderId="19" xfId="0" applyFont="1" applyBorder="1"/>
    <xf numFmtId="42" fontId="10" fillId="0" borderId="19" xfId="0" applyNumberFormat="1" applyFont="1" applyBorder="1"/>
    <xf numFmtId="42" fontId="10" fillId="0" borderId="0" xfId="0" applyNumberFormat="1" applyFont="1" applyAlignment="1">
      <alignment horizontal="center"/>
    </xf>
    <xf numFmtId="42" fontId="10" fillId="2" borderId="3" xfId="0" applyNumberFormat="1" applyFont="1" applyFill="1" applyBorder="1" applyAlignment="1">
      <alignment horizontal="center"/>
    </xf>
    <xf numFmtId="41" fontId="10" fillId="2" borderId="3" xfId="0" applyNumberFormat="1" applyFont="1" applyFill="1" applyBorder="1" applyAlignment="1">
      <alignment horizontal="center"/>
    </xf>
    <xf numFmtId="0" fontId="0" fillId="0" borderId="0" xfId="0" applyAlignment="1">
      <alignment horizontal="left" indent="2"/>
    </xf>
    <xf numFmtId="42" fontId="10" fillId="2" borderId="0" xfId="0" applyNumberFormat="1" applyFont="1" applyFill="1" applyAlignment="1">
      <alignment horizontal="center"/>
    </xf>
    <xf numFmtId="44" fontId="10" fillId="0" borderId="0" xfId="5" applyFont="1" applyFill="1" applyBorder="1"/>
    <xf numFmtId="165" fontId="10" fillId="0" borderId="0" xfId="1" applyNumberFormat="1" applyFont="1" applyBorder="1"/>
    <xf numFmtId="42" fontId="10" fillId="2" borderId="2" xfId="0" applyNumberFormat="1" applyFont="1" applyFill="1" applyBorder="1" applyAlignment="1">
      <alignment horizontal="center"/>
    </xf>
    <xf numFmtId="42" fontId="10" fillId="2" borderId="4" xfId="0" applyNumberFormat="1" applyFont="1" applyFill="1" applyBorder="1" applyAlignment="1">
      <alignment horizontal="center"/>
    </xf>
    <xf numFmtId="42" fontId="10" fillId="2" borderId="2" xfId="0" applyNumberFormat="1" applyFont="1" applyFill="1" applyBorder="1"/>
    <xf numFmtId="172" fontId="10" fillId="2" borderId="2" xfId="0" applyNumberFormat="1" applyFont="1" applyFill="1" applyBorder="1" applyAlignment="1">
      <alignment horizontal="center"/>
    </xf>
    <xf numFmtId="172" fontId="10" fillId="2" borderId="4" xfId="0" applyNumberFormat="1" applyFont="1" applyFill="1" applyBorder="1" applyAlignment="1">
      <alignment horizontal="center"/>
    </xf>
    <xf numFmtId="165" fontId="10" fillId="2" borderId="2" xfId="1" applyNumberFormat="1" applyFont="1" applyFill="1" applyBorder="1" applyAlignment="1">
      <alignment horizontal="center"/>
    </xf>
    <xf numFmtId="165" fontId="10" fillId="2" borderId="4" xfId="1" applyNumberFormat="1" applyFont="1" applyFill="1" applyBorder="1" applyAlignment="1">
      <alignment horizontal="center"/>
    </xf>
    <xf numFmtId="42" fontId="10" fillId="0" borderId="0" xfId="0" applyNumberFormat="1" applyFont="1" applyFill="1" applyBorder="1"/>
    <xf numFmtId="0" fontId="25" fillId="0" borderId="1" xfId="0" applyFont="1" applyBorder="1"/>
    <xf numFmtId="0" fontId="12" fillId="0" borderId="0" xfId="8" applyFont="1"/>
    <xf numFmtId="42" fontId="12" fillId="0" borderId="0" xfId="8" applyNumberFormat="1" applyFont="1" applyAlignment="1">
      <alignment horizontal="center"/>
    </xf>
    <xf numFmtId="42" fontId="12" fillId="2" borderId="2" xfId="8" applyNumberFormat="1" applyFont="1" applyFill="1" applyBorder="1" applyAlignment="1">
      <alignment horizontal="center"/>
    </xf>
    <xf numFmtId="42" fontId="12" fillId="2" borderId="3" xfId="8" applyNumberFormat="1" applyFont="1" applyFill="1" applyBorder="1" applyAlignment="1">
      <alignment horizontal="center"/>
    </xf>
    <xf numFmtId="165" fontId="12" fillId="0" borderId="0" xfId="1" applyNumberFormat="1" applyFont="1" applyAlignment="1">
      <alignment horizontal="center"/>
    </xf>
    <xf numFmtId="165" fontId="12" fillId="2" borderId="3" xfId="1" applyNumberFormat="1" applyFont="1" applyFill="1" applyBorder="1" applyAlignment="1">
      <alignment horizontal="center"/>
    </xf>
    <xf numFmtId="42" fontId="12" fillId="0" borderId="19" xfId="8" applyNumberFormat="1" applyFont="1" applyBorder="1" applyAlignment="1">
      <alignment horizontal="center"/>
    </xf>
    <xf numFmtId="42" fontId="12" fillId="2" borderId="20" xfId="8" applyNumberFormat="1" applyFont="1" applyFill="1" applyBorder="1" applyAlignment="1">
      <alignment horizontal="center"/>
    </xf>
    <xf numFmtId="9" fontId="12" fillId="0" borderId="0" xfId="2" applyFont="1"/>
    <xf numFmtId="41" fontId="10" fillId="0" borderId="0" xfId="0" applyNumberFormat="1" applyFont="1" applyBorder="1"/>
    <xf numFmtId="42" fontId="12" fillId="0" borderId="0" xfId="8" applyNumberFormat="1" applyFont="1" applyFill="1" applyAlignment="1">
      <alignment horizontal="center"/>
    </xf>
    <xf numFmtId="165" fontId="12" fillId="0" borderId="0" xfId="1" applyNumberFormat="1" applyFont="1" applyFill="1" applyAlignment="1">
      <alignment horizontal="center"/>
    </xf>
    <xf numFmtId="42" fontId="12" fillId="0" borderId="19" xfId="8" applyNumberFormat="1" applyFont="1" applyFill="1" applyBorder="1" applyAlignment="1">
      <alignment horizontal="center"/>
    </xf>
    <xf numFmtId="9" fontId="12" fillId="0" borderId="0" xfId="2" applyFont="1" applyFill="1"/>
    <xf numFmtId="0" fontId="11" fillId="0" borderId="11" xfId="0" applyFont="1" applyFill="1" applyBorder="1" applyAlignment="1" applyProtection="1">
      <alignment horizontal="left"/>
      <protection locked="0"/>
    </xf>
    <xf numFmtId="0" fontId="11" fillId="0" borderId="10" xfId="0" applyFont="1" applyFill="1" applyBorder="1" applyAlignment="1" applyProtection="1">
      <alignment horizontal="left"/>
      <protection locked="0"/>
    </xf>
    <xf numFmtId="0" fontId="12" fillId="0" borderId="9"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0" fontId="12" fillId="0" borderId="6" xfId="0" applyFont="1" applyFill="1" applyBorder="1" applyAlignment="1" applyProtection="1">
      <alignment horizontal="left" vertical="top" wrapText="1"/>
      <protection locked="0"/>
    </xf>
    <xf numFmtId="0" fontId="12" fillId="0" borderId="0" xfId="0" applyFont="1" applyFill="1" applyAlignment="1">
      <alignment horizontal="left" vertical="center" wrapText="1"/>
    </xf>
  </cellXfs>
  <cellStyles count="26">
    <cellStyle name="Comma" xfId="1" builtinId="3"/>
    <cellStyle name="Comma 10" xfId="25" xr:uid="{9B7A8E16-23CA-4CC8-AD8F-33AED56C5134}"/>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CCFFCC"/>
      <color rgb="FF42F84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Finance%20Drive\Financial%20Reporting\2025.06\2.%20Financial%20Statements\1004A%20-%2006.25%20Cashflo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CF Checklist"/>
      <sheetName val="FS Template"/>
      <sheetName val="Cash Flow Template"/>
      <sheetName val="Flux Analysis"/>
      <sheetName val="FX Reports &gt;&gt;&gt;"/>
      <sheetName val="BS - April 2022"/>
      <sheetName val="BS - December 2022"/>
      <sheetName val="WA Opex Calc (Old)"/>
      <sheetName val="WA OPEX Calc"/>
      <sheetName val="FX Rate"/>
      <sheetName val="FX Adjustment to CTA - Q4 2024"/>
      <sheetName val="FX Adjustment to CTA - Q2 2025"/>
      <sheetName val="FX Adjustment to CTA - Israel"/>
      <sheetName val="FX Impact"/>
      <sheetName val="Financing Activities &gt;&gt;&gt;"/>
      <sheetName val="Financing Activities"/>
      <sheetName val="Finance Lease Payments"/>
      <sheetName val="Share Repurchase Plan"/>
      <sheetName val="Aquisition &gt;&gt;&gt;"/>
      <sheetName val="Rockerbox OBS"/>
      <sheetName val="Misc Data &gt;&gt;&gt;"/>
      <sheetName val="Investments"/>
      <sheetName val="FPC Investment"/>
      <sheetName val="New Finance Lease (1 of 2)"/>
      <sheetName val="New Finance Lease (2 of 2)"/>
      <sheetName val="Excise Tax Tracker"/>
      <sheetName val="Excise Tax Payment"/>
      <sheetName val="Supplemental - Tax &amp; Int"/>
      <sheetName val="6. Capital Lease"/>
      <sheetName val="NetSuite Reports &gt;&gt;"/>
      <sheetName val="IS - USD"/>
      <sheetName val="BS - USD"/>
      <sheetName val="ACS Analytics Report &gt;&gt;&gt;"/>
      <sheetName val="BS Changes - Pivot"/>
      <sheetName val="ROU Accum Check"/>
      <sheetName val="ACS Reports - Cash Balances &gt;&gt;&gt;"/>
      <sheetName val="ACSBalanceSheet - Dec 2024"/>
      <sheetName val="ACSBalanceSheet - June 2025"/>
      <sheetName val="IS - Foreign Cur"/>
    </sheetNames>
    <sheetDataSet>
      <sheetData sheetId="0"/>
      <sheetData sheetId="1">
        <row r="41">
          <cell r="C41">
            <v>4547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8" tint="0.79998168889431442"/>
    <pageSetUpPr fitToPage="1"/>
  </sheetPr>
  <dimension ref="A2:E23"/>
  <sheetViews>
    <sheetView showGridLines="0" zoomScale="130" zoomScaleNormal="130" zoomScaleSheetLayoutView="80" workbookViewId="0">
      <selection activeCell="D8" sqref="D8"/>
    </sheetView>
  </sheetViews>
  <sheetFormatPr defaultColWidth="8.81640625" defaultRowHeight="12.5"/>
  <cols>
    <col min="1" max="1" width="5.54296875" style="1" customWidth="1"/>
    <col min="2" max="2" width="41.81640625" style="1" customWidth="1"/>
    <col min="3" max="3" width="45.81640625" style="1" customWidth="1"/>
    <col min="4" max="4" width="43.54296875" style="1" customWidth="1"/>
    <col min="5" max="16384" width="8.81640625" style="1"/>
  </cols>
  <sheetData>
    <row r="2" spans="1:5" ht="13" thickBot="1"/>
    <row r="3" spans="1:5" ht="18">
      <c r="B3" s="238" t="s">
        <v>218</v>
      </c>
      <c r="C3" s="239"/>
      <c r="E3" s="4"/>
    </row>
    <row r="4" spans="1:5">
      <c r="B4" s="240"/>
      <c r="C4" s="241"/>
    </row>
    <row r="5" spans="1:5">
      <c r="B5" s="242" t="s">
        <v>70</v>
      </c>
      <c r="C5" s="243"/>
      <c r="E5" s="4"/>
    </row>
    <row r="6" spans="1:5">
      <c r="B6" s="242"/>
      <c r="C6" s="243"/>
    </row>
    <row r="7" spans="1:5">
      <c r="B7" s="242"/>
      <c r="C7" s="243"/>
    </row>
    <row r="8" spans="1:5">
      <c r="B8" s="242"/>
      <c r="C8" s="243"/>
    </row>
    <row r="9" spans="1:5" ht="13" thickBot="1">
      <c r="B9" s="244"/>
      <c r="C9" s="245"/>
    </row>
    <row r="11" spans="1:5" ht="13">
      <c r="B11" s="2" t="s">
        <v>21</v>
      </c>
    </row>
    <row r="12" spans="1:5">
      <c r="B12" s="113" t="s">
        <v>144</v>
      </c>
    </row>
    <row r="13" spans="1:5">
      <c r="B13" s="114" t="s">
        <v>142</v>
      </c>
    </row>
    <row r="14" spans="1:5">
      <c r="B14" s="115" t="s">
        <v>56</v>
      </c>
    </row>
    <row r="15" spans="1:5">
      <c r="A15" s="4"/>
      <c r="B15" s="115" t="s">
        <v>210</v>
      </c>
      <c r="C15" s="4"/>
      <c r="D15" s="4"/>
    </row>
    <row r="16" spans="1:5">
      <c r="B16" s="113" t="s">
        <v>16</v>
      </c>
    </row>
    <row r="17" spans="2:4">
      <c r="B17" s="113" t="s">
        <v>13</v>
      </c>
    </row>
    <row r="21" spans="2:4" ht="341.5" customHeight="1">
      <c r="B21" s="246" t="s">
        <v>213</v>
      </c>
      <c r="C21" s="246"/>
      <c r="D21" s="246"/>
    </row>
    <row r="22" spans="2:4">
      <c r="B22" s="246"/>
      <c r="C22" s="246"/>
      <c r="D22" s="246"/>
    </row>
    <row r="23" spans="2:4">
      <c r="B23" s="246"/>
      <c r="C23" s="246"/>
      <c r="D23" s="246"/>
    </row>
  </sheetData>
  <mergeCells count="4">
    <mergeCell ref="B3:C3"/>
    <mergeCell ref="B4:C4"/>
    <mergeCell ref="B5:C9"/>
    <mergeCell ref="B21:D23"/>
  </mergeCells>
  <hyperlinks>
    <hyperlink ref="B17" location="BS!A1" display="Balance Sheet" xr:uid="{E43ED53C-283C-4BAF-A333-250302B8F300}"/>
    <hyperlink ref="B16" location="CF!A1" display="Cash Flow Statement" xr:uid="{EB4D350F-8C93-4F1F-97BE-E82D05D495F5}"/>
    <hyperlink ref="B15" location="'Non-GAAP Reconciliations'!A1" display="Non-GAAP Reconciliations (EBITDA, EBITDA Margin, Net Income &amp; Earnings Per Share)" xr:uid="{606AFBBB-9AA7-40C4-B32E-CC57FA5A9EAA}"/>
    <hyperlink ref="B12" location="'Income Statement'!A1" display="Income Statement Trended" xr:uid="{05340394-DEBB-44CD-A34F-9F0C7A87F79E}"/>
    <hyperlink ref="B14" location="'Revenue Detail'!A1" display="Revenue Detail" xr:uid="{BA874472-911D-44DF-B29F-6F7988F97F20}"/>
    <hyperlink ref="B13" location="'GAAP to Non-GAAP OpEx '!A1" display="GAAP to Non-GAAP Operating Expense Recon" xr:uid="{D947A143-0C1F-46D6-AD68-4E6D0BDC3BA9}"/>
  </hyperlinks>
  <pageMargins left="0.25" right="0.25" top="0.5" bottom="0.5" header="0.3" footer="0.55000000000000004"/>
  <pageSetup scale="66"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8" tint="0.79998168889431442"/>
    <pageSetUpPr fitToPage="1"/>
  </sheetPr>
  <dimension ref="B1:AG37"/>
  <sheetViews>
    <sheetView showGridLines="0" zoomScale="120" zoomScaleNormal="120" zoomScaleSheetLayoutView="115" workbookViewId="0">
      <pane xSplit="2" ySplit="8" topLeftCell="AA9" activePane="bottomRight" state="frozen"/>
      <selection activeCell="B15" sqref="B15"/>
      <selection pane="topRight" activeCell="B15" sqref="B15"/>
      <selection pane="bottomLeft" activeCell="B15" sqref="B15"/>
      <selection pane="bottomRight" activeCell="AD37" sqref="AD37"/>
    </sheetView>
  </sheetViews>
  <sheetFormatPr defaultColWidth="11.453125" defaultRowHeight="12.5"/>
  <cols>
    <col min="1" max="1" width="8.54296875" style="1" customWidth="1"/>
    <col min="2" max="2" width="74.81640625" style="1" customWidth="1"/>
    <col min="3" max="6" width="9.1796875" style="1" bestFit="1" customWidth="1"/>
    <col min="7" max="7" width="10.26953125" style="1" bestFit="1" customWidth="1"/>
    <col min="8" max="8" width="9.1796875" style="1" bestFit="1" customWidth="1"/>
    <col min="9" max="9" width="9.81640625" style="1" bestFit="1" customWidth="1"/>
    <col min="10" max="10" width="9.1796875" style="1" bestFit="1" customWidth="1"/>
    <col min="11" max="12" width="10.26953125" style="1" bestFit="1" customWidth="1"/>
    <col min="13" max="13" width="9.1796875" style="1" bestFit="1" customWidth="1"/>
    <col min="14" max="18" width="10.26953125" style="1" bestFit="1" customWidth="1"/>
    <col min="19" max="19" width="10.26953125" style="4" bestFit="1" customWidth="1"/>
    <col min="20" max="33" width="10.26953125" style="1" bestFit="1" customWidth="1"/>
    <col min="34" max="16384" width="11.453125" style="1"/>
  </cols>
  <sheetData>
    <row r="1" spans="2:33" ht="15" customHeight="1">
      <c r="B1" s="3"/>
      <c r="I1" s="4"/>
      <c r="J1" s="4"/>
      <c r="K1" s="4"/>
      <c r="L1" s="4"/>
      <c r="Q1" s="4"/>
    </row>
    <row r="2" spans="2:33" ht="15" customHeight="1">
      <c r="B2" s="3"/>
      <c r="I2" s="4"/>
      <c r="J2" s="4"/>
      <c r="K2" s="4"/>
      <c r="L2" s="4"/>
      <c r="Q2" s="4"/>
    </row>
    <row r="3" spans="2:33" ht="15" customHeight="1">
      <c r="B3" s="3"/>
      <c r="I3" s="4"/>
      <c r="J3" s="4"/>
      <c r="K3" s="4"/>
      <c r="L3" s="4"/>
      <c r="Q3" s="4"/>
    </row>
    <row r="4" spans="2:33" ht="15" customHeight="1">
      <c r="B4" s="3"/>
      <c r="I4" s="4"/>
      <c r="J4" s="4"/>
      <c r="K4" s="4"/>
      <c r="L4" s="4"/>
      <c r="Q4" s="4"/>
    </row>
    <row r="5" spans="2:33" s="6" customFormat="1" ht="15" customHeight="1">
      <c r="B5" s="61" t="s">
        <v>7</v>
      </c>
      <c r="C5" s="61"/>
      <c r="D5" s="61"/>
      <c r="E5" s="61"/>
      <c r="F5" s="61"/>
      <c r="G5" s="61"/>
      <c r="I5" s="7"/>
      <c r="J5" s="7"/>
      <c r="K5" s="7"/>
      <c r="L5" s="7"/>
      <c r="Q5" s="7"/>
      <c r="S5" s="7"/>
      <c r="T5" s="1"/>
    </row>
    <row r="6" spans="2:33" s="6" customFormat="1" ht="15" customHeight="1">
      <c r="B6" s="8" t="s">
        <v>22</v>
      </c>
      <c r="C6" s="9"/>
      <c r="D6" s="9"/>
      <c r="E6" s="9"/>
      <c r="F6" s="9"/>
      <c r="G6" s="9"/>
      <c r="H6" s="9"/>
      <c r="I6" s="10"/>
      <c r="J6" s="7"/>
      <c r="K6" s="7"/>
      <c r="L6" s="10"/>
      <c r="M6" s="9"/>
      <c r="N6" s="9"/>
      <c r="O6" s="9"/>
      <c r="P6" s="10"/>
      <c r="Q6" s="10"/>
      <c r="R6" s="10"/>
      <c r="S6" s="10"/>
      <c r="T6" s="10"/>
      <c r="U6" s="10"/>
      <c r="V6" s="10"/>
      <c r="W6" s="10"/>
      <c r="X6" s="10"/>
      <c r="Y6" s="10"/>
      <c r="Z6" s="10"/>
      <c r="AA6" s="10"/>
      <c r="AB6" s="10"/>
      <c r="AC6" s="10"/>
      <c r="AD6" s="10"/>
      <c r="AE6" s="10"/>
      <c r="AF6" s="10"/>
      <c r="AG6" s="10"/>
    </row>
    <row r="7" spans="2:33" ht="15" customHeight="1">
      <c r="B7" s="4" t="s">
        <v>24</v>
      </c>
      <c r="I7" s="4"/>
      <c r="J7" s="58"/>
      <c r="K7" s="58"/>
      <c r="L7" s="4"/>
      <c r="M7" s="4"/>
      <c r="N7" s="4"/>
      <c r="O7" s="4"/>
      <c r="P7" s="4"/>
      <c r="Q7" s="4"/>
      <c r="R7" s="4"/>
      <c r="T7" s="4"/>
      <c r="U7" s="4"/>
      <c r="V7" s="4"/>
      <c r="W7" s="4"/>
      <c r="X7" s="4"/>
      <c r="Y7" s="4"/>
      <c r="Z7" s="4"/>
      <c r="AA7" s="4"/>
      <c r="AB7" s="4"/>
      <c r="AC7" s="4"/>
      <c r="AD7" s="4"/>
      <c r="AE7" s="4"/>
      <c r="AF7" s="4"/>
      <c r="AG7" s="4"/>
    </row>
    <row r="8" spans="2:33" ht="13">
      <c r="B8" s="11"/>
      <c r="C8" s="12" t="s">
        <v>149</v>
      </c>
      <c r="D8" s="12" t="s">
        <v>150</v>
      </c>
      <c r="E8" s="12" t="s">
        <v>151</v>
      </c>
      <c r="F8" s="12" t="s">
        <v>152</v>
      </c>
      <c r="G8" s="84" t="s">
        <v>153</v>
      </c>
      <c r="H8" s="12" t="s">
        <v>35</v>
      </c>
      <c r="I8" s="12" t="s">
        <v>36</v>
      </c>
      <c r="J8" s="12" t="s">
        <v>38</v>
      </c>
      <c r="K8" s="12" t="s">
        <v>41</v>
      </c>
      <c r="L8" s="84" t="s">
        <v>40</v>
      </c>
      <c r="M8" s="12" t="s">
        <v>42</v>
      </c>
      <c r="N8" s="12" t="s">
        <v>146</v>
      </c>
      <c r="O8" s="12" t="s">
        <v>154</v>
      </c>
      <c r="P8" s="12" t="s">
        <v>168</v>
      </c>
      <c r="Q8" s="84" t="s">
        <v>169</v>
      </c>
      <c r="R8" s="12" t="s">
        <v>172</v>
      </c>
      <c r="S8" s="12" t="s">
        <v>176</v>
      </c>
      <c r="T8" s="12" t="s">
        <v>177</v>
      </c>
      <c r="U8" s="12" t="s">
        <v>180</v>
      </c>
      <c r="V8" s="84" t="s">
        <v>181</v>
      </c>
      <c r="W8" s="12" t="s">
        <v>182</v>
      </c>
      <c r="X8" s="12" t="s">
        <v>186</v>
      </c>
      <c r="Y8" s="12" t="s">
        <v>187</v>
      </c>
      <c r="Z8" s="12" t="s">
        <v>191</v>
      </c>
      <c r="AA8" s="84" t="s">
        <v>192</v>
      </c>
      <c r="AB8" s="12" t="s">
        <v>195</v>
      </c>
      <c r="AC8" s="12" t="s">
        <v>197</v>
      </c>
      <c r="AD8" s="12" t="s">
        <v>199</v>
      </c>
      <c r="AE8" s="12" t="s">
        <v>214</v>
      </c>
      <c r="AF8" s="84" t="s">
        <v>215</v>
      </c>
      <c r="AG8" s="12" t="s">
        <v>216</v>
      </c>
    </row>
    <row r="9" spans="2:33">
      <c r="B9" s="33" t="s">
        <v>57</v>
      </c>
      <c r="C9" s="116">
        <v>51219</v>
      </c>
      <c r="D9" s="116">
        <v>53020</v>
      </c>
      <c r="E9" s="116">
        <v>61037</v>
      </c>
      <c r="F9" s="116">
        <v>78641</v>
      </c>
      <c r="G9" s="127">
        <f t="shared" ref="G9:G14" si="0">F9+E9+D9+C9</f>
        <v>243917</v>
      </c>
      <c r="H9" s="116">
        <v>67586</v>
      </c>
      <c r="I9" s="116">
        <v>76524</v>
      </c>
      <c r="J9" s="116">
        <v>83098</v>
      </c>
      <c r="K9" s="116">
        <v>105533</v>
      </c>
      <c r="L9" s="127">
        <f t="shared" ref="L9:L14" si="1">K9+J9+I9+H9</f>
        <v>332741</v>
      </c>
      <c r="M9" s="116">
        <v>96723</v>
      </c>
      <c r="N9" s="116">
        <v>109805</v>
      </c>
      <c r="O9" s="116">
        <v>112254</v>
      </c>
      <c r="P9" s="116">
        <v>133636</v>
      </c>
      <c r="Q9" s="127">
        <f t="shared" ref="Q9" si="2">P9+O9+N9+M9</f>
        <v>452418</v>
      </c>
      <c r="R9" s="116">
        <v>122594</v>
      </c>
      <c r="S9" s="116">
        <v>133744</v>
      </c>
      <c r="T9" s="116">
        <v>143974</v>
      </c>
      <c r="U9" s="116">
        <v>172231</v>
      </c>
      <c r="V9" s="127">
        <f t="shared" ref="V9" si="3">U9+T9+S9+R9</f>
        <v>572543</v>
      </c>
      <c r="W9" s="116">
        <v>140782</v>
      </c>
      <c r="X9" s="116">
        <v>155890</v>
      </c>
      <c r="Y9" s="116">
        <v>169556</v>
      </c>
      <c r="Z9" s="116">
        <v>190621</v>
      </c>
      <c r="AA9" s="127">
        <f t="shared" ref="AA9" si="4">Z9+Y9+X9+W9</f>
        <v>656849</v>
      </c>
      <c r="AB9" s="116">
        <v>165061</v>
      </c>
      <c r="AC9" s="116">
        <v>189021</v>
      </c>
      <c r="AD9" s="116">
        <v>188621</v>
      </c>
      <c r="AE9" s="116">
        <v>205588</v>
      </c>
      <c r="AF9" s="127">
        <f t="shared" ref="AF9" si="5">AE9+AD9+AC9+AB9</f>
        <v>748291</v>
      </c>
      <c r="AG9" s="116">
        <v>180825</v>
      </c>
    </row>
    <row r="10" spans="2:33" s="6" customFormat="1">
      <c r="B10" s="65" t="s">
        <v>58</v>
      </c>
      <c r="C10" s="117">
        <v>7310</v>
      </c>
      <c r="D10" s="117">
        <v>7655</v>
      </c>
      <c r="E10" s="117">
        <v>8998</v>
      </c>
      <c r="F10" s="117">
        <v>11787</v>
      </c>
      <c r="G10" s="128">
        <f t="shared" si="0"/>
        <v>35750</v>
      </c>
      <c r="H10" s="117">
        <v>10203</v>
      </c>
      <c r="I10" s="117">
        <v>12291</v>
      </c>
      <c r="J10" s="117">
        <v>13435</v>
      </c>
      <c r="K10" s="117">
        <v>18453</v>
      </c>
      <c r="L10" s="128">
        <f t="shared" si="1"/>
        <v>54382</v>
      </c>
      <c r="M10" s="117">
        <v>16877</v>
      </c>
      <c r="N10" s="117">
        <v>18836</v>
      </c>
      <c r="O10" s="117">
        <v>19323</v>
      </c>
      <c r="P10" s="117">
        <v>22830</v>
      </c>
      <c r="Q10" s="128">
        <f>P10+O10+N10+M10</f>
        <v>77866</v>
      </c>
      <c r="R10" s="117">
        <v>23952</v>
      </c>
      <c r="S10" s="117">
        <v>26191</v>
      </c>
      <c r="T10" s="117">
        <v>26466</v>
      </c>
      <c r="U10" s="117">
        <v>30022</v>
      </c>
      <c r="V10" s="128">
        <f>U10+T10+S10+R10</f>
        <v>106631</v>
      </c>
      <c r="W10" s="117">
        <v>26618</v>
      </c>
      <c r="X10" s="117">
        <v>26102</v>
      </c>
      <c r="Y10" s="117">
        <v>29479</v>
      </c>
      <c r="Z10" s="117">
        <v>34316</v>
      </c>
      <c r="AA10" s="128">
        <f>Z10+Y10+X10+W10</f>
        <v>116515</v>
      </c>
      <c r="AB10" s="117">
        <v>30966</v>
      </c>
      <c r="AC10" s="117">
        <v>33126</v>
      </c>
      <c r="AD10" s="117">
        <v>33465</v>
      </c>
      <c r="AE10" s="117">
        <v>35942</v>
      </c>
      <c r="AF10" s="128">
        <f>AE10+AD10+AC10+AB10</f>
        <v>133499</v>
      </c>
      <c r="AG10" s="117">
        <v>33159</v>
      </c>
    </row>
    <row r="11" spans="2:33" s="6" customFormat="1">
      <c r="B11" s="65" t="s">
        <v>59</v>
      </c>
      <c r="C11" s="118">
        <v>10331</v>
      </c>
      <c r="D11" s="118">
        <v>10906</v>
      </c>
      <c r="E11" s="118">
        <v>13087</v>
      </c>
      <c r="F11" s="118">
        <v>12680</v>
      </c>
      <c r="G11" s="128">
        <f t="shared" si="0"/>
        <v>47004</v>
      </c>
      <c r="H11" s="118">
        <v>14179</v>
      </c>
      <c r="I11" s="118">
        <v>15120</v>
      </c>
      <c r="J11" s="118">
        <v>16359</v>
      </c>
      <c r="K11" s="118">
        <v>17040</v>
      </c>
      <c r="L11" s="128">
        <f t="shared" si="1"/>
        <v>62698</v>
      </c>
      <c r="M11" s="118">
        <v>21588</v>
      </c>
      <c r="N11" s="118">
        <v>23222</v>
      </c>
      <c r="O11" s="118">
        <v>23932</v>
      </c>
      <c r="P11" s="118">
        <v>26376</v>
      </c>
      <c r="Q11" s="128">
        <f>P11+O11+N11+M11</f>
        <v>95118</v>
      </c>
      <c r="R11" s="118">
        <v>28555</v>
      </c>
      <c r="S11" s="118">
        <v>31941</v>
      </c>
      <c r="T11" s="118">
        <v>32315</v>
      </c>
      <c r="U11" s="118">
        <v>32565</v>
      </c>
      <c r="V11" s="128">
        <f>U11+T11+S11+R11</f>
        <v>125376</v>
      </c>
      <c r="W11" s="118">
        <v>36394</v>
      </c>
      <c r="X11" s="118">
        <v>39806</v>
      </c>
      <c r="Y11" s="118">
        <v>39306</v>
      </c>
      <c r="Z11" s="118">
        <v>37540</v>
      </c>
      <c r="AA11" s="128">
        <f>Z11+Y11+X11+W11</f>
        <v>153046</v>
      </c>
      <c r="AB11" s="118">
        <v>44717</v>
      </c>
      <c r="AC11" s="118">
        <v>47203</v>
      </c>
      <c r="AD11" s="118">
        <v>44842</v>
      </c>
      <c r="AE11" s="118">
        <v>41683</v>
      </c>
      <c r="AF11" s="128">
        <f>AE11+AD11+AC11+AB11</f>
        <v>178445</v>
      </c>
      <c r="AG11" s="118">
        <v>45381</v>
      </c>
    </row>
    <row r="12" spans="2:33">
      <c r="B12" s="33" t="s">
        <v>60</v>
      </c>
      <c r="C12" s="118">
        <v>12319</v>
      </c>
      <c r="D12" s="118">
        <v>12833</v>
      </c>
      <c r="E12" s="118">
        <v>16728</v>
      </c>
      <c r="F12" s="118">
        <v>20277</v>
      </c>
      <c r="G12" s="128">
        <f t="shared" si="0"/>
        <v>62157</v>
      </c>
      <c r="H12" s="118">
        <v>15534</v>
      </c>
      <c r="I12" s="118">
        <v>19580</v>
      </c>
      <c r="J12" s="118">
        <v>19539</v>
      </c>
      <c r="K12" s="118">
        <v>22659</v>
      </c>
      <c r="L12" s="128">
        <f t="shared" si="1"/>
        <v>77312</v>
      </c>
      <c r="M12" s="118">
        <v>26684</v>
      </c>
      <c r="N12" s="118">
        <v>24733</v>
      </c>
      <c r="O12" s="118">
        <v>27118</v>
      </c>
      <c r="P12" s="118">
        <v>28881</v>
      </c>
      <c r="Q12" s="128">
        <f>P12+O12+N12+M12</f>
        <v>107416</v>
      </c>
      <c r="R12" s="118">
        <v>25712</v>
      </c>
      <c r="S12" s="118">
        <v>31537</v>
      </c>
      <c r="T12" s="118">
        <v>32971</v>
      </c>
      <c r="U12" s="118">
        <v>35733</v>
      </c>
      <c r="V12" s="128">
        <f>U12+T12+S12+R12</f>
        <v>125953</v>
      </c>
      <c r="W12" s="118">
        <v>37872</v>
      </c>
      <c r="X12" s="118">
        <v>44863</v>
      </c>
      <c r="Y12" s="118">
        <v>40525</v>
      </c>
      <c r="Z12" s="118">
        <v>44246</v>
      </c>
      <c r="AA12" s="128">
        <f>Z12+Y12+X12+W12</f>
        <v>167506</v>
      </c>
      <c r="AB12" s="118">
        <v>43701</v>
      </c>
      <c r="AC12" s="118">
        <v>50871</v>
      </c>
      <c r="AD12" s="118">
        <v>47022</v>
      </c>
      <c r="AE12" s="118">
        <v>49232</v>
      </c>
      <c r="AF12" s="128">
        <f>AE12+AD12+AC12+AB12</f>
        <v>190826</v>
      </c>
      <c r="AG12" s="118">
        <v>45595</v>
      </c>
    </row>
    <row r="13" spans="2:33">
      <c r="B13" s="33" t="s">
        <v>61</v>
      </c>
      <c r="C13" s="118">
        <v>10696</v>
      </c>
      <c r="D13" s="118">
        <v>8262</v>
      </c>
      <c r="E13" s="118">
        <v>10369</v>
      </c>
      <c r="F13" s="118">
        <v>23729</v>
      </c>
      <c r="G13" s="128">
        <f t="shared" si="0"/>
        <v>53056</v>
      </c>
      <c r="H13" s="118">
        <v>11835</v>
      </c>
      <c r="I13" s="118">
        <v>32017</v>
      </c>
      <c r="J13" s="118">
        <v>14465</v>
      </c>
      <c r="K13" s="118">
        <v>23063</v>
      </c>
      <c r="L13" s="128">
        <f t="shared" si="1"/>
        <v>81380</v>
      </c>
      <c r="M13" s="118">
        <v>19675</v>
      </c>
      <c r="N13" s="118">
        <v>21529</v>
      </c>
      <c r="O13" s="118">
        <v>19395</v>
      </c>
      <c r="P13" s="118">
        <v>18067</v>
      </c>
      <c r="Q13" s="128">
        <f>P13+O13+N13+M13</f>
        <v>78666</v>
      </c>
      <c r="R13" s="118">
        <v>20188</v>
      </c>
      <c r="S13" s="118">
        <v>19755</v>
      </c>
      <c r="T13" s="118">
        <v>23280</v>
      </c>
      <c r="U13" s="118">
        <v>24748</v>
      </c>
      <c r="V13" s="128">
        <f>U13+T13+S13+R13</f>
        <v>87971</v>
      </c>
      <c r="W13" s="118">
        <v>22075</v>
      </c>
      <c r="X13" s="118">
        <v>23066</v>
      </c>
      <c r="Y13" s="118">
        <v>23039</v>
      </c>
      <c r="Z13" s="118">
        <v>23967</v>
      </c>
      <c r="AA13" s="128">
        <f>Z13+Y13+X13+W13</f>
        <v>92147</v>
      </c>
      <c r="AB13" s="118">
        <v>26527</v>
      </c>
      <c r="AC13" s="118">
        <v>29576</v>
      </c>
      <c r="AD13" s="118">
        <v>26997</v>
      </c>
      <c r="AE13" s="118">
        <v>26644</v>
      </c>
      <c r="AF13" s="128">
        <f>AE13+AD13+AC13+AB13</f>
        <v>109744</v>
      </c>
      <c r="AG13" s="118">
        <v>25715</v>
      </c>
    </row>
    <row r="14" spans="2:33">
      <c r="B14" s="64" t="s">
        <v>1</v>
      </c>
      <c r="C14" s="119">
        <v>5934</v>
      </c>
      <c r="D14" s="119">
        <v>6146</v>
      </c>
      <c r="E14" s="119">
        <v>6087</v>
      </c>
      <c r="F14" s="119">
        <v>6428</v>
      </c>
      <c r="G14" s="129">
        <f t="shared" si="0"/>
        <v>24595</v>
      </c>
      <c r="H14" s="119">
        <v>7057</v>
      </c>
      <c r="I14" s="120">
        <v>7440</v>
      </c>
      <c r="J14" s="120">
        <v>7492</v>
      </c>
      <c r="K14" s="120">
        <v>8296</v>
      </c>
      <c r="L14" s="129">
        <f t="shared" si="1"/>
        <v>30285</v>
      </c>
      <c r="M14" s="121">
        <v>9040</v>
      </c>
      <c r="N14" s="121">
        <v>8317</v>
      </c>
      <c r="O14" s="121">
        <v>8089</v>
      </c>
      <c r="P14" s="121">
        <v>8882</v>
      </c>
      <c r="Q14" s="129">
        <f>P14+O14+N14+M14</f>
        <v>34328</v>
      </c>
      <c r="R14" s="121">
        <v>8983</v>
      </c>
      <c r="S14" s="121">
        <v>9676</v>
      </c>
      <c r="T14" s="121">
        <v>10706</v>
      </c>
      <c r="U14" s="121">
        <v>11520</v>
      </c>
      <c r="V14" s="129">
        <f>U14+T14+S14+R14</f>
        <v>40885</v>
      </c>
      <c r="W14" s="121">
        <v>10928</v>
      </c>
      <c r="X14" s="121">
        <v>11004</v>
      </c>
      <c r="Y14" s="121">
        <v>11483</v>
      </c>
      <c r="Z14" s="121">
        <v>11800</v>
      </c>
      <c r="AA14" s="129">
        <f>Z14+Y14+X14+W14</f>
        <v>45215</v>
      </c>
      <c r="AB14" s="121">
        <v>12387</v>
      </c>
      <c r="AC14" s="121">
        <v>14697</v>
      </c>
      <c r="AD14" s="121">
        <v>15191</v>
      </c>
      <c r="AE14" s="121">
        <v>14304</v>
      </c>
      <c r="AF14" s="129">
        <f>AE14+AD14+AC14+AB14</f>
        <v>56579</v>
      </c>
      <c r="AG14" s="121">
        <v>15339</v>
      </c>
    </row>
    <row r="15" spans="2:33">
      <c r="B15" s="85" t="s">
        <v>37</v>
      </c>
      <c r="C15" s="118">
        <f t="shared" ref="C15:F15" si="6">C9-SUM(C10:C14)</f>
        <v>4629</v>
      </c>
      <c r="D15" s="118">
        <f t="shared" si="6"/>
        <v>7218</v>
      </c>
      <c r="E15" s="118">
        <f t="shared" si="6"/>
        <v>5768</v>
      </c>
      <c r="F15" s="118">
        <f t="shared" si="6"/>
        <v>3740</v>
      </c>
      <c r="G15" s="128">
        <f>G9-SUM(G10:G14)</f>
        <v>21355</v>
      </c>
      <c r="H15" s="118">
        <f t="shared" ref="H15:N15" si="7">H9-SUM(H10:H14)</f>
        <v>8778</v>
      </c>
      <c r="I15" s="122">
        <f t="shared" si="7"/>
        <v>-9924</v>
      </c>
      <c r="J15" s="118">
        <f t="shared" si="7"/>
        <v>11808</v>
      </c>
      <c r="K15" s="118">
        <f t="shared" si="7"/>
        <v>16022</v>
      </c>
      <c r="L15" s="128">
        <f>L9-SUM(L10:L14)</f>
        <v>26684</v>
      </c>
      <c r="M15" s="118">
        <f t="shared" si="7"/>
        <v>2859</v>
      </c>
      <c r="N15" s="118">
        <f t="shared" si="7"/>
        <v>13168</v>
      </c>
      <c r="O15" s="118">
        <f>O9-SUM(O10:O14)</f>
        <v>14397</v>
      </c>
      <c r="P15" s="118">
        <f>P9-SUM(P10:P14)</f>
        <v>28600</v>
      </c>
      <c r="Q15" s="128">
        <f>Q9-SUM(Q10:Q14)</f>
        <v>59024</v>
      </c>
      <c r="R15" s="118">
        <f t="shared" ref="R15:S15" si="8">R9-SUM(R10:R14)</f>
        <v>15204</v>
      </c>
      <c r="S15" s="118">
        <f t="shared" si="8"/>
        <v>14644</v>
      </c>
      <c r="T15" s="118">
        <f t="shared" ref="T15" si="9">T9-SUM(T10:T14)</f>
        <v>18236</v>
      </c>
      <c r="U15" s="118">
        <f>U9-SUM(U10:U14)</f>
        <v>37643</v>
      </c>
      <c r="V15" s="128">
        <f>V9-SUM(V10:V14)</f>
        <v>85727</v>
      </c>
      <c r="W15" s="118">
        <f t="shared" ref="W15:X15" si="10">W9-SUM(W10:W14)</f>
        <v>6895</v>
      </c>
      <c r="X15" s="118">
        <f t="shared" si="10"/>
        <v>11049</v>
      </c>
      <c r="Y15" s="118">
        <f t="shared" ref="Y15:Z15" si="11">Y9-SUM(Y10:Y14)</f>
        <v>25724</v>
      </c>
      <c r="Z15" s="118">
        <f t="shared" si="11"/>
        <v>38752</v>
      </c>
      <c r="AA15" s="128">
        <f>AA9-SUM(AA10:AA14)</f>
        <v>82420</v>
      </c>
      <c r="AB15" s="118">
        <f t="shared" ref="AB15:AC15" si="12">AB9-SUM(AB10:AB14)</f>
        <v>6763</v>
      </c>
      <c r="AC15" s="118">
        <f t="shared" si="12"/>
        <v>13548</v>
      </c>
      <c r="AD15" s="118">
        <f t="shared" ref="AD15:AE15" si="13">AD9-SUM(AD10:AD14)</f>
        <v>21104</v>
      </c>
      <c r="AE15" s="118">
        <f t="shared" si="13"/>
        <v>37783</v>
      </c>
      <c r="AF15" s="128">
        <f>AF9-SUM(AF10:AF14)</f>
        <v>79198</v>
      </c>
      <c r="AG15" s="118">
        <f t="shared" ref="AG15" si="14">AG9-SUM(AG10:AG14)</f>
        <v>15636</v>
      </c>
    </row>
    <row r="16" spans="2:33">
      <c r="B16" s="15" t="s">
        <v>63</v>
      </c>
      <c r="C16" s="123">
        <v>1164</v>
      </c>
      <c r="D16" s="123">
        <v>936</v>
      </c>
      <c r="E16" s="123">
        <v>858</v>
      </c>
      <c r="F16" s="123">
        <v>1973</v>
      </c>
      <c r="G16" s="130">
        <f>F16+E16+D16+C16</f>
        <v>4931</v>
      </c>
      <c r="H16" s="123">
        <v>390</v>
      </c>
      <c r="I16" s="123">
        <v>297</v>
      </c>
      <c r="J16" s="123">
        <v>249</v>
      </c>
      <c r="K16" s="123">
        <v>236</v>
      </c>
      <c r="L16" s="130">
        <f>K16+J16+I16+H16</f>
        <v>1172</v>
      </c>
      <c r="M16" s="123">
        <v>232</v>
      </c>
      <c r="N16" s="123">
        <v>223</v>
      </c>
      <c r="O16" s="123">
        <v>226</v>
      </c>
      <c r="P16" s="123">
        <v>224</v>
      </c>
      <c r="Q16" s="130">
        <f>P16+O16+N16+M16</f>
        <v>905</v>
      </c>
      <c r="R16" s="123">
        <v>256</v>
      </c>
      <c r="S16" s="123">
        <v>247</v>
      </c>
      <c r="T16" s="123">
        <v>288</v>
      </c>
      <c r="U16" s="123">
        <v>275</v>
      </c>
      <c r="V16" s="130">
        <f>U16+T16+S16+R16</f>
        <v>1066</v>
      </c>
      <c r="W16" s="123">
        <v>232</v>
      </c>
      <c r="X16" s="123">
        <v>233</v>
      </c>
      <c r="Y16" s="123">
        <v>353</v>
      </c>
      <c r="Z16" s="123">
        <v>300</v>
      </c>
      <c r="AA16" s="130">
        <f>Z16+Y16+X16+W16</f>
        <v>1118</v>
      </c>
      <c r="AB16" s="123">
        <v>420</v>
      </c>
      <c r="AC16" s="123">
        <v>443</v>
      </c>
      <c r="AD16" s="123">
        <v>467</v>
      </c>
      <c r="AE16" s="123">
        <v>403</v>
      </c>
      <c r="AF16" s="130">
        <f>AE16+AD16+AC16+AB16</f>
        <v>1733</v>
      </c>
      <c r="AG16" s="123">
        <v>413</v>
      </c>
    </row>
    <row r="17" spans="2:33">
      <c r="B17" s="66" t="s">
        <v>64</v>
      </c>
      <c r="C17" s="120">
        <v>-320</v>
      </c>
      <c r="D17" s="120">
        <v>198</v>
      </c>
      <c r="E17" s="120">
        <v>481</v>
      </c>
      <c r="F17" s="120">
        <v>-1244</v>
      </c>
      <c r="G17" s="131">
        <f>F17+E17+D17+C17</f>
        <v>-885</v>
      </c>
      <c r="H17" s="120">
        <v>-49</v>
      </c>
      <c r="I17" s="120">
        <v>49</v>
      </c>
      <c r="J17" s="120">
        <v>365</v>
      </c>
      <c r="K17" s="120">
        <v>-674</v>
      </c>
      <c r="L17" s="131">
        <f>K17+J17+I17+H17</f>
        <v>-309</v>
      </c>
      <c r="M17" s="120">
        <v>46</v>
      </c>
      <c r="N17" s="120">
        <v>145</v>
      </c>
      <c r="O17" s="120">
        <v>231</v>
      </c>
      <c r="P17" s="120">
        <v>-1671</v>
      </c>
      <c r="Q17" s="194">
        <f>P17+O17+N17+M17</f>
        <v>-1249</v>
      </c>
      <c r="R17" s="121">
        <v>-2734</v>
      </c>
      <c r="S17" s="121">
        <v>-2476</v>
      </c>
      <c r="T17" s="121">
        <v>-1633</v>
      </c>
      <c r="U17" s="120">
        <v>-4373</v>
      </c>
      <c r="V17" s="194">
        <f>U17+T17+S17+R17</f>
        <v>-11216</v>
      </c>
      <c r="W17" s="121">
        <v>-2272</v>
      </c>
      <c r="X17" s="121">
        <v>-2064</v>
      </c>
      <c r="Y17" s="121">
        <v>-4225</v>
      </c>
      <c r="Z17" s="121">
        <v>1073</v>
      </c>
      <c r="AA17" s="194">
        <f>Z17+Y17+X17+W17</f>
        <v>-7488</v>
      </c>
      <c r="AB17" s="121">
        <v>-3179</v>
      </c>
      <c r="AC17" s="121">
        <v>-2105</v>
      </c>
      <c r="AD17" s="121">
        <v>99</v>
      </c>
      <c r="AE17" s="121">
        <v>-59</v>
      </c>
      <c r="AF17" s="194">
        <f>AE17+AD17+AC17+AB17</f>
        <v>-5244</v>
      </c>
      <c r="AG17" s="121">
        <v>993</v>
      </c>
    </row>
    <row r="18" spans="2:33">
      <c r="B18" s="85" t="s">
        <v>62</v>
      </c>
      <c r="C18" s="124">
        <f t="shared" ref="C18:F18" si="15">C15-C16-C17</f>
        <v>3785</v>
      </c>
      <c r="D18" s="124">
        <f t="shared" si="15"/>
        <v>6084</v>
      </c>
      <c r="E18" s="124">
        <f t="shared" si="15"/>
        <v>4429</v>
      </c>
      <c r="F18" s="124">
        <f t="shared" si="15"/>
        <v>3011</v>
      </c>
      <c r="G18" s="132">
        <f>G15-G16-G17</f>
        <v>17309</v>
      </c>
      <c r="H18" s="124">
        <f t="shared" ref="H18:N18" si="16">H15-H16-H17</f>
        <v>8437</v>
      </c>
      <c r="I18" s="122">
        <f t="shared" si="16"/>
        <v>-10270</v>
      </c>
      <c r="J18" s="124">
        <f t="shared" si="16"/>
        <v>11194</v>
      </c>
      <c r="K18" s="124">
        <f t="shared" si="16"/>
        <v>16460</v>
      </c>
      <c r="L18" s="132">
        <f>L15-L16-L17</f>
        <v>25821</v>
      </c>
      <c r="M18" s="124">
        <f t="shared" si="16"/>
        <v>2581</v>
      </c>
      <c r="N18" s="124">
        <f t="shared" si="16"/>
        <v>12800</v>
      </c>
      <c r="O18" s="124">
        <f t="shared" ref="O18:P18" si="17">O15-O16-O17</f>
        <v>13940</v>
      </c>
      <c r="P18" s="124">
        <f t="shared" si="17"/>
        <v>30047</v>
      </c>
      <c r="Q18" s="132">
        <f>Q15-Q16-Q17</f>
        <v>59368</v>
      </c>
      <c r="R18" s="124">
        <f t="shared" ref="R18:S18" si="18">R15-R16-R17</f>
        <v>17682</v>
      </c>
      <c r="S18" s="124">
        <f t="shared" si="18"/>
        <v>16873</v>
      </c>
      <c r="T18" s="124">
        <f t="shared" ref="T18:U18" si="19">T15-T16-T17</f>
        <v>19581</v>
      </c>
      <c r="U18" s="124">
        <f t="shared" si="19"/>
        <v>41741</v>
      </c>
      <c r="V18" s="132">
        <f>V15-V16-V17</f>
        <v>95877</v>
      </c>
      <c r="W18" s="124">
        <f t="shared" ref="W18:X18" si="20">W15-W16-W17</f>
        <v>8935</v>
      </c>
      <c r="X18" s="124">
        <f t="shared" si="20"/>
        <v>12880</v>
      </c>
      <c r="Y18" s="124">
        <f t="shared" ref="Y18:Z18" si="21">Y15-Y16-Y17</f>
        <v>29596</v>
      </c>
      <c r="Z18" s="124">
        <f t="shared" si="21"/>
        <v>37379</v>
      </c>
      <c r="AA18" s="132">
        <f>AA15-AA16-AA17</f>
        <v>88790</v>
      </c>
      <c r="AB18" s="124">
        <f t="shared" ref="AB18:AC18" si="22">AB15-AB16-AB17</f>
        <v>9522</v>
      </c>
      <c r="AC18" s="124">
        <f t="shared" si="22"/>
        <v>15210</v>
      </c>
      <c r="AD18" s="124">
        <f t="shared" ref="AD18:AE18" si="23">AD15-AD16-AD17</f>
        <v>20538</v>
      </c>
      <c r="AE18" s="124">
        <f t="shared" si="23"/>
        <v>37439</v>
      </c>
      <c r="AF18" s="132">
        <f>AF15-AF16-AF17</f>
        <v>82709</v>
      </c>
      <c r="AG18" s="124">
        <f t="shared" ref="AG18" si="24">AG15-AG16-AG17</f>
        <v>14230</v>
      </c>
    </row>
    <row r="19" spans="2:33">
      <c r="B19" s="66" t="s">
        <v>66</v>
      </c>
      <c r="C19" s="121">
        <v>1345</v>
      </c>
      <c r="D19" s="121">
        <v>2006</v>
      </c>
      <c r="E19" s="121">
        <v>-1376</v>
      </c>
      <c r="F19" s="121">
        <v>-5119</v>
      </c>
      <c r="G19" s="133">
        <f>F19+E19+D19+C19</f>
        <v>-3144</v>
      </c>
      <c r="H19" s="121">
        <v>2793</v>
      </c>
      <c r="I19" s="120">
        <v>2298</v>
      </c>
      <c r="J19" s="120">
        <v>3270</v>
      </c>
      <c r="K19" s="120">
        <v>-11848</v>
      </c>
      <c r="L19" s="133">
        <f>K19+J19+I19+H19</f>
        <v>-3487</v>
      </c>
      <c r="M19" s="121">
        <v>-1998</v>
      </c>
      <c r="N19" s="121">
        <v>2510</v>
      </c>
      <c r="O19" s="121">
        <v>3609</v>
      </c>
      <c r="P19" s="121">
        <v>11979</v>
      </c>
      <c r="Q19" s="133">
        <f>P19+O19+N19+M19</f>
        <v>16100</v>
      </c>
      <c r="R19" s="121">
        <v>5507</v>
      </c>
      <c r="S19" s="121">
        <v>4034</v>
      </c>
      <c r="T19" s="121">
        <v>6234</v>
      </c>
      <c r="U19" s="121">
        <v>8636</v>
      </c>
      <c r="V19" s="133">
        <f>U19+T19+S19+R19</f>
        <v>24411</v>
      </c>
      <c r="W19" s="121">
        <v>1779</v>
      </c>
      <c r="X19" s="121">
        <v>5406</v>
      </c>
      <c r="Y19" s="121">
        <v>11395</v>
      </c>
      <c r="Z19" s="121">
        <v>13979</v>
      </c>
      <c r="AA19" s="133">
        <f>Z19+Y19+X19+W19</f>
        <v>32559</v>
      </c>
      <c r="AB19" s="121">
        <v>7161</v>
      </c>
      <c r="AC19" s="121">
        <v>6452</v>
      </c>
      <c r="AD19" s="121">
        <v>10336</v>
      </c>
      <c r="AE19" s="121">
        <v>8110</v>
      </c>
      <c r="AF19" s="133">
        <f>AE19+AD19+AC19+AB19</f>
        <v>32059</v>
      </c>
      <c r="AG19" s="121">
        <v>7820</v>
      </c>
    </row>
    <row r="20" spans="2:33" ht="13">
      <c r="B20" s="86" t="s">
        <v>65</v>
      </c>
      <c r="C20" s="201">
        <f t="shared" ref="C20:F20" si="25">C18-C19</f>
        <v>2440</v>
      </c>
      <c r="D20" s="201">
        <f t="shared" si="25"/>
        <v>4078</v>
      </c>
      <c r="E20" s="201">
        <f t="shared" si="25"/>
        <v>5805</v>
      </c>
      <c r="F20" s="201">
        <f t="shared" si="25"/>
        <v>8130</v>
      </c>
      <c r="G20" s="202">
        <f>G18-G19</f>
        <v>20453</v>
      </c>
      <c r="H20" s="201">
        <f t="shared" ref="H20:N20" si="26">H18-H19</f>
        <v>5644</v>
      </c>
      <c r="I20" s="203">
        <f t="shared" si="26"/>
        <v>-12568</v>
      </c>
      <c r="J20" s="201">
        <f t="shared" si="26"/>
        <v>7924</v>
      </c>
      <c r="K20" s="201">
        <f t="shared" si="26"/>
        <v>28308</v>
      </c>
      <c r="L20" s="202">
        <f>L18-L19</f>
        <v>29308</v>
      </c>
      <c r="M20" s="201">
        <f t="shared" si="26"/>
        <v>4579</v>
      </c>
      <c r="N20" s="201">
        <f t="shared" si="26"/>
        <v>10290</v>
      </c>
      <c r="O20" s="201">
        <f>O18-O19</f>
        <v>10331</v>
      </c>
      <c r="P20" s="201">
        <f>P18-P19</f>
        <v>18068</v>
      </c>
      <c r="Q20" s="202">
        <f>Q18-Q19</f>
        <v>43268</v>
      </c>
      <c r="R20" s="201">
        <f t="shared" ref="R20:S20" si="27">R18-R19</f>
        <v>12175</v>
      </c>
      <c r="S20" s="201">
        <f t="shared" si="27"/>
        <v>12839</v>
      </c>
      <c r="T20" s="201">
        <f t="shared" ref="T20" si="28">T18-T19</f>
        <v>13347</v>
      </c>
      <c r="U20" s="201">
        <f>U18-U19</f>
        <v>33105</v>
      </c>
      <c r="V20" s="202">
        <f>V18-V19</f>
        <v>71466</v>
      </c>
      <c r="W20" s="201">
        <f t="shared" ref="W20:X20" si="29">W18-W19</f>
        <v>7156</v>
      </c>
      <c r="X20" s="201">
        <f t="shared" si="29"/>
        <v>7474</v>
      </c>
      <c r="Y20" s="201">
        <f t="shared" ref="Y20:Z20" si="30">Y18-Y19</f>
        <v>18201</v>
      </c>
      <c r="Z20" s="201">
        <f t="shared" si="30"/>
        <v>23400</v>
      </c>
      <c r="AA20" s="202">
        <f>AA18-AA19</f>
        <v>56231</v>
      </c>
      <c r="AB20" s="201">
        <f t="shared" ref="AB20:AC20" si="31">AB18-AB19</f>
        <v>2361</v>
      </c>
      <c r="AC20" s="201">
        <f t="shared" si="31"/>
        <v>8758</v>
      </c>
      <c r="AD20" s="201">
        <f t="shared" ref="AD20:AE20" si="32">AD18-AD19</f>
        <v>10202</v>
      </c>
      <c r="AE20" s="201">
        <f t="shared" si="32"/>
        <v>29329</v>
      </c>
      <c r="AF20" s="202">
        <f>AF18-AF19</f>
        <v>50650</v>
      </c>
      <c r="AG20" s="201">
        <f t="shared" ref="AG20" si="33">AG18-AG19</f>
        <v>6410</v>
      </c>
    </row>
    <row r="21" spans="2:33">
      <c r="B21" s="13"/>
      <c r="C21" s="14"/>
      <c r="D21" s="14"/>
      <c r="E21" s="14"/>
      <c r="F21" s="14"/>
      <c r="G21" s="87"/>
      <c r="H21" s="14"/>
      <c r="I21" s="14"/>
      <c r="J21" s="14"/>
      <c r="K21" s="14"/>
      <c r="L21" s="87"/>
      <c r="M21" s="14"/>
      <c r="N21" s="14"/>
      <c r="O21" s="14"/>
      <c r="P21" s="14"/>
      <c r="Q21" s="87"/>
      <c r="R21" s="14"/>
      <c r="S21" s="14"/>
      <c r="T21" s="14"/>
      <c r="U21" s="14"/>
      <c r="V21" s="87"/>
      <c r="W21" s="14"/>
      <c r="X21" s="14"/>
      <c r="Y21" s="14"/>
      <c r="Z21" s="14"/>
      <c r="AA21" s="87"/>
      <c r="AB21" s="14"/>
      <c r="AC21" s="14"/>
      <c r="AD21" s="14"/>
      <c r="AE21" s="14"/>
      <c r="AF21" s="87"/>
      <c r="AG21" s="14"/>
    </row>
    <row r="22" spans="2:33">
      <c r="B22" s="15" t="s">
        <v>3</v>
      </c>
      <c r="C22" s="14"/>
      <c r="D22" s="14"/>
      <c r="E22" s="14"/>
      <c r="F22" s="14"/>
      <c r="G22" s="87"/>
      <c r="H22" s="14"/>
      <c r="I22" s="14"/>
      <c r="J22" s="14"/>
      <c r="K22" s="14"/>
      <c r="L22" s="87"/>
      <c r="M22" s="14"/>
      <c r="N22" s="14"/>
      <c r="O22" s="14"/>
      <c r="P22" s="14"/>
      <c r="Q22" s="87"/>
      <c r="R22" s="14"/>
      <c r="S22" s="14"/>
      <c r="T22" s="14"/>
      <c r="U22" s="14"/>
      <c r="V22" s="87"/>
      <c r="W22" s="14"/>
      <c r="X22" s="14"/>
      <c r="Y22" s="14"/>
      <c r="Z22" s="14"/>
      <c r="AA22" s="87"/>
      <c r="AB22" s="14"/>
      <c r="AC22" s="14"/>
      <c r="AD22" s="14"/>
      <c r="AE22" s="14"/>
      <c r="AF22" s="87"/>
      <c r="AG22" s="14"/>
    </row>
    <row r="23" spans="2:33">
      <c r="B23" s="67" t="s">
        <v>67</v>
      </c>
      <c r="C23" s="125">
        <f t="shared" ref="C23:G23" si="34">C20/C26</f>
        <v>1.7460874045555706E-2</v>
      </c>
      <c r="D23" s="125">
        <f t="shared" si="34"/>
        <v>2.9179427001345203E-2</v>
      </c>
      <c r="E23" s="125">
        <f t="shared" si="34"/>
        <v>4.1511430839310359E-2</v>
      </c>
      <c r="F23" s="125">
        <f t="shared" si="34"/>
        <v>6.1161084740962338E-2</v>
      </c>
      <c r="G23" s="134">
        <f t="shared" si="34"/>
        <v>0.14813285821890029</v>
      </c>
      <c r="H23" s="125">
        <f t="shared" ref="H23:M23" si="35">H20/H26</f>
        <v>4.5111580024298228E-2</v>
      </c>
      <c r="I23" s="125">
        <f t="shared" si="35"/>
        <v>-8.4012941522500606E-2</v>
      </c>
      <c r="J23" s="125">
        <f t="shared" si="35"/>
        <v>5.0137619032554016E-2</v>
      </c>
      <c r="K23" s="125">
        <f t="shared" si="35"/>
        <v>0.17694601233896526</v>
      </c>
      <c r="L23" s="134">
        <f t="shared" si="35"/>
        <v>0.19761444012163792</v>
      </c>
      <c r="M23" s="125">
        <f t="shared" si="35"/>
        <v>2.8159053452389737E-2</v>
      </c>
      <c r="N23" s="125">
        <f>N20/N26</f>
        <v>6.2893466169549536E-2</v>
      </c>
      <c r="O23" s="125">
        <f>O20/O26</f>
        <v>6.2880028241538197E-2</v>
      </c>
      <c r="P23" s="125">
        <f>P20/P26</f>
        <v>0.10951763265405084</v>
      </c>
      <c r="Q23" s="134">
        <f t="shared" ref="Q23:R23" si="36">Q20/Q26</f>
        <v>0.26401923335082561</v>
      </c>
      <c r="R23" s="125">
        <f t="shared" si="36"/>
        <v>7.3506771075462926E-2</v>
      </c>
      <c r="S23" s="125">
        <f t="shared" ref="S23:T23" si="37">S20/S26</f>
        <v>7.70925903686802E-2</v>
      </c>
      <c r="T23" s="125">
        <f t="shared" si="37"/>
        <v>7.9160883954307676E-2</v>
      </c>
      <c r="U23" s="125">
        <f>U20/U26</f>
        <v>0.19430781692042212</v>
      </c>
      <c r="V23" s="134">
        <f t="shared" ref="V23:W23" si="38">V20/V26</f>
        <v>0.42589226652682016</v>
      </c>
      <c r="W23" s="125">
        <f t="shared" si="38"/>
        <v>4.1773201172171433E-2</v>
      </c>
      <c r="X23" s="125">
        <f t="shared" ref="X23:Y23" si="39">X20/X26</f>
        <v>4.3547672873890039E-2</v>
      </c>
      <c r="Y23" s="125">
        <f t="shared" si="39"/>
        <v>0.10690497726925652</v>
      </c>
      <c r="Z23" s="125">
        <f t="shared" ref="Z23:AA23" si="40">Z20/Z26</f>
        <v>0.13855089969270121</v>
      </c>
      <c r="AA23" s="134">
        <f t="shared" si="40"/>
        <v>0.32977157434829779</v>
      </c>
      <c r="AB23" s="125">
        <f t="shared" ref="AB23:AD23" si="41">AB20/AB26</f>
        <v>1.4298951652464616E-2</v>
      </c>
      <c r="AC23" s="125">
        <f t="shared" si="41"/>
        <v>5.3815902666830527E-2</v>
      </c>
      <c r="AD23" s="125">
        <f t="shared" si="41"/>
        <v>6.2963260116891212E-2</v>
      </c>
      <c r="AE23" s="125">
        <f t="shared" ref="AE23:AG23" si="42">AE20/AE26</f>
        <v>0.18185143849206351</v>
      </c>
      <c r="AF23" s="134">
        <f t="shared" si="42"/>
        <v>0.31115616169062538</v>
      </c>
      <c r="AG23" s="125">
        <f t="shared" si="42"/>
        <v>3.9870126638966982E-2</v>
      </c>
    </row>
    <row r="24" spans="2:33">
      <c r="B24" s="67" t="s">
        <v>68</v>
      </c>
      <c r="C24" s="125">
        <f t="shared" ref="C24:G24" si="43">C20/C27</f>
        <v>1.6572371682978679E-2</v>
      </c>
      <c r="D24" s="125">
        <f>D20/D27</f>
        <v>2.7828389324489392E-2</v>
      </c>
      <c r="E24" s="125">
        <f t="shared" si="43"/>
        <v>3.9609973115711614E-2</v>
      </c>
      <c r="F24" s="125">
        <f t="shared" si="43"/>
        <v>5.824919888544134E-2</v>
      </c>
      <c r="G24" s="134">
        <f t="shared" si="43"/>
        <v>0.14062553715201145</v>
      </c>
      <c r="H24" s="125">
        <f t="shared" ref="H24:M24" si="44">H20/H27</f>
        <v>4.2252466723562261E-2</v>
      </c>
      <c r="I24" s="125">
        <f t="shared" si="44"/>
        <v>-8.4012941522500606E-2</v>
      </c>
      <c r="J24" s="125">
        <f t="shared" si="44"/>
        <v>4.7436319554611035E-2</v>
      </c>
      <c r="K24" s="125">
        <f t="shared" si="44"/>
        <v>0.16601277292000211</v>
      </c>
      <c r="L24" s="134">
        <f t="shared" si="44"/>
        <v>0.18287325912244795</v>
      </c>
      <c r="M24" s="125">
        <f t="shared" si="44"/>
        <v>2.6865916838282319E-2</v>
      </c>
      <c r="N24" s="125">
        <f t="shared" ref="N24" si="45">N20/N27</f>
        <v>6.0450115436809365E-2</v>
      </c>
      <c r="O24" s="125">
        <f t="shared" ref="O24:R24" si="46">O20/O27</f>
        <v>6.0459046325990778E-2</v>
      </c>
      <c r="P24" s="125">
        <f t="shared" si="46"/>
        <v>0.10552875348978472</v>
      </c>
      <c r="Q24" s="134">
        <f t="shared" si="46"/>
        <v>0.25339228719510409</v>
      </c>
      <c r="R24" s="125">
        <f t="shared" si="46"/>
        <v>7.0926324006594543E-2</v>
      </c>
      <c r="S24" s="125">
        <f t="shared" ref="S24:W24" si="47">S20/S27</f>
        <v>7.4434163536014106E-2</v>
      </c>
      <c r="T24" s="125">
        <f t="shared" si="47"/>
        <v>7.6715714449936773E-2</v>
      </c>
      <c r="U24" s="125">
        <f t="shared" si="47"/>
        <v>0.18916278113000548</v>
      </c>
      <c r="V24" s="134">
        <f t="shared" si="47"/>
        <v>0.41206215585089517</v>
      </c>
      <c r="W24" s="125">
        <f t="shared" si="47"/>
        <v>4.0630464899729733E-2</v>
      </c>
      <c r="X24" s="125">
        <f t="shared" ref="X24:Y24" si="48">X20/X27</f>
        <v>4.2475321235955696E-2</v>
      </c>
      <c r="Y24" s="125">
        <f t="shared" si="48"/>
        <v>0.1046569797195117</v>
      </c>
      <c r="Z24" s="125">
        <f t="shared" ref="Z24:AA24" si="49">Z20/Z27</f>
        <v>0.1354864484601444</v>
      </c>
      <c r="AA24" s="134">
        <f t="shared" si="49"/>
        <v>0.32118051589024194</v>
      </c>
      <c r="AB24" s="125">
        <f t="shared" ref="AB24:AD24" si="50">AB20/AB27</f>
        <v>1.3975293149679473E-2</v>
      </c>
      <c r="AC24" s="125">
        <f t="shared" si="50"/>
        <v>5.2538438004283219E-2</v>
      </c>
      <c r="AD24" s="125">
        <f t="shared" si="50"/>
        <v>6.1274377316107798E-2</v>
      </c>
      <c r="AE24" s="125">
        <f t="shared" ref="AE24:AG24" si="51">AE20/AE27</f>
        <v>0.17813693870981456</v>
      </c>
      <c r="AF24" s="134">
        <f t="shared" si="51"/>
        <v>0.30387022071836961</v>
      </c>
      <c r="AG24" s="125">
        <f t="shared" si="51"/>
        <v>3.9059643649304115E-2</v>
      </c>
    </row>
    <row r="25" spans="2:33">
      <c r="B25" s="15" t="s">
        <v>69</v>
      </c>
      <c r="C25" s="7"/>
      <c r="D25" s="7"/>
      <c r="E25" s="7"/>
      <c r="F25" s="7"/>
      <c r="G25" s="108"/>
      <c r="H25" s="7"/>
      <c r="I25" s="7"/>
      <c r="J25" s="7"/>
      <c r="K25" s="7"/>
      <c r="L25" s="108"/>
      <c r="M25" s="7"/>
      <c r="N25" s="7"/>
      <c r="O25" s="7"/>
      <c r="P25" s="7"/>
      <c r="Q25" s="108"/>
      <c r="R25" s="7"/>
      <c r="S25" s="7"/>
      <c r="T25" s="7"/>
      <c r="U25" s="7"/>
      <c r="V25" s="108"/>
      <c r="W25" s="7"/>
      <c r="X25" s="7"/>
      <c r="Y25" s="7"/>
      <c r="Z25" s="7"/>
      <c r="AA25" s="108"/>
      <c r="AB25" s="7"/>
      <c r="AC25" s="7"/>
      <c r="AD25" s="7"/>
      <c r="AE25" s="7"/>
      <c r="AF25" s="108"/>
      <c r="AG25" s="7"/>
    </row>
    <row r="26" spans="2:33">
      <c r="B26" s="67" t="s">
        <v>67</v>
      </c>
      <c r="C26" s="126">
        <v>139741</v>
      </c>
      <c r="D26" s="126">
        <v>139756</v>
      </c>
      <c r="E26" s="126">
        <v>139841</v>
      </c>
      <c r="F26" s="126">
        <v>132927.66200000001</v>
      </c>
      <c r="G26" s="135">
        <v>138072</v>
      </c>
      <c r="H26" s="126">
        <v>125112</v>
      </c>
      <c r="I26" s="126">
        <v>149596</v>
      </c>
      <c r="J26" s="126">
        <v>158045</v>
      </c>
      <c r="K26" s="126">
        <v>159981</v>
      </c>
      <c r="L26" s="135">
        <v>148309</v>
      </c>
      <c r="M26" s="126">
        <v>162612</v>
      </c>
      <c r="N26" s="126">
        <v>163610</v>
      </c>
      <c r="O26" s="126">
        <v>164297</v>
      </c>
      <c r="P26" s="126">
        <v>164978</v>
      </c>
      <c r="Q26" s="135">
        <v>163882</v>
      </c>
      <c r="R26" s="126">
        <v>165631</v>
      </c>
      <c r="S26" s="126">
        <v>166540</v>
      </c>
      <c r="T26" s="126">
        <v>168606</v>
      </c>
      <c r="U26" s="126">
        <v>170374</v>
      </c>
      <c r="V26" s="135">
        <v>167803</v>
      </c>
      <c r="W26" s="126">
        <v>171306</v>
      </c>
      <c r="X26" s="126">
        <v>171628</v>
      </c>
      <c r="Y26" s="126">
        <v>170254</v>
      </c>
      <c r="Z26" s="126">
        <v>168891</v>
      </c>
      <c r="AA26" s="135">
        <v>170515</v>
      </c>
      <c r="AB26" s="126">
        <v>165117</v>
      </c>
      <c r="AC26" s="126">
        <v>162740</v>
      </c>
      <c r="AD26" s="126">
        <v>162031</v>
      </c>
      <c r="AE26" s="126">
        <v>161280</v>
      </c>
      <c r="AF26" s="135">
        <v>162780</v>
      </c>
      <c r="AG26" s="126">
        <v>160772</v>
      </c>
    </row>
    <row r="27" spans="2:33">
      <c r="B27" s="67" t="s">
        <v>68</v>
      </c>
      <c r="C27" s="126">
        <v>147233</v>
      </c>
      <c r="D27" s="126">
        <v>146541</v>
      </c>
      <c r="E27" s="126">
        <v>146554</v>
      </c>
      <c r="F27" s="126">
        <v>139572.73500000002</v>
      </c>
      <c r="G27" s="135">
        <v>145443</v>
      </c>
      <c r="H27" s="126">
        <v>133578</v>
      </c>
      <c r="I27" s="126">
        <v>149596</v>
      </c>
      <c r="J27" s="126">
        <v>167045</v>
      </c>
      <c r="K27" s="126">
        <v>170517</v>
      </c>
      <c r="L27" s="135">
        <v>160264</v>
      </c>
      <c r="M27" s="126">
        <v>170439</v>
      </c>
      <c r="N27" s="126">
        <v>170223</v>
      </c>
      <c r="O27" s="126">
        <v>170876</v>
      </c>
      <c r="P27" s="126">
        <v>171214</v>
      </c>
      <c r="Q27" s="135">
        <v>170755</v>
      </c>
      <c r="R27" s="126">
        <v>171657</v>
      </c>
      <c r="S27" s="126">
        <v>172488</v>
      </c>
      <c r="T27" s="126">
        <v>173980</v>
      </c>
      <c r="U27" s="126">
        <v>175008</v>
      </c>
      <c r="V27" s="135">
        <v>173435</v>
      </c>
      <c r="W27" s="126">
        <v>176124</v>
      </c>
      <c r="X27" s="126">
        <v>175961</v>
      </c>
      <c r="Y27" s="126">
        <v>173911</v>
      </c>
      <c r="Z27" s="126">
        <v>172711</v>
      </c>
      <c r="AA27" s="135">
        <v>175076</v>
      </c>
      <c r="AB27" s="126">
        <v>168941</v>
      </c>
      <c r="AC27" s="126">
        <v>166697</v>
      </c>
      <c r="AD27" s="126">
        <v>166497</v>
      </c>
      <c r="AE27" s="126">
        <v>164643</v>
      </c>
      <c r="AF27" s="135">
        <v>166683</v>
      </c>
      <c r="AG27" s="126">
        <v>164108</v>
      </c>
    </row>
    <row r="28" spans="2:33">
      <c r="B28" s="4"/>
      <c r="C28" s="4"/>
      <c r="D28" s="4"/>
      <c r="E28" s="4"/>
      <c r="F28" s="4"/>
      <c r="G28" s="108"/>
      <c r="H28" s="4"/>
      <c r="I28" s="4"/>
      <c r="J28" s="4"/>
      <c r="K28" s="4"/>
      <c r="L28" s="108"/>
      <c r="M28" s="4"/>
      <c r="N28" s="4"/>
      <c r="O28" s="4"/>
      <c r="P28" s="4"/>
      <c r="Q28" s="108"/>
      <c r="R28" s="4"/>
      <c r="T28" s="4"/>
      <c r="U28" s="4"/>
      <c r="V28" s="108"/>
      <c r="W28" s="4"/>
      <c r="X28" s="4"/>
      <c r="Y28" s="4"/>
      <c r="Z28" s="4"/>
      <c r="AA28" s="108"/>
      <c r="AB28" s="4"/>
      <c r="AC28" s="4"/>
      <c r="AD28" s="4"/>
      <c r="AE28" s="4"/>
      <c r="AF28" s="108"/>
      <c r="AG28" s="4"/>
    </row>
    <row r="29" spans="2:33">
      <c r="B29" s="4" t="s">
        <v>113</v>
      </c>
      <c r="C29" s="4"/>
      <c r="D29" s="4"/>
      <c r="E29" s="4"/>
      <c r="F29" s="4"/>
      <c r="G29" s="108"/>
      <c r="H29" s="4"/>
      <c r="I29" s="4"/>
      <c r="J29" s="4"/>
      <c r="K29" s="4"/>
      <c r="L29" s="108"/>
      <c r="M29" s="4"/>
      <c r="N29" s="4"/>
      <c r="O29" s="4"/>
      <c r="P29" s="4"/>
      <c r="Q29" s="108"/>
      <c r="R29" s="4"/>
      <c r="T29" s="4"/>
      <c r="U29" s="4"/>
      <c r="V29" s="108"/>
      <c r="W29" s="4"/>
      <c r="X29" s="4"/>
      <c r="Y29" s="4"/>
      <c r="Z29" s="4"/>
      <c r="AA29" s="108"/>
      <c r="AB29" s="4"/>
      <c r="AC29" s="4"/>
      <c r="AD29" s="4"/>
      <c r="AE29" s="4"/>
      <c r="AF29" s="108"/>
      <c r="AG29" s="4"/>
    </row>
    <row r="30" spans="2:33">
      <c r="B30" s="66" t="s">
        <v>115</v>
      </c>
      <c r="C30" s="121">
        <v>-153</v>
      </c>
      <c r="D30" s="121">
        <v>231</v>
      </c>
      <c r="E30" s="121">
        <v>410</v>
      </c>
      <c r="F30" s="121">
        <v>590</v>
      </c>
      <c r="G30" s="133">
        <f>F30+E30+D30+C30</f>
        <v>1078</v>
      </c>
      <c r="H30" s="121">
        <v>-799</v>
      </c>
      <c r="I30" s="120">
        <v>355</v>
      </c>
      <c r="J30" s="120">
        <v>303</v>
      </c>
      <c r="K30" s="120">
        <v>-1641</v>
      </c>
      <c r="L30" s="133">
        <f>K30+J30+I30+H30</f>
        <v>-1782</v>
      </c>
      <c r="M30" s="121">
        <v>-1570</v>
      </c>
      <c r="N30" s="121">
        <v>-5634</v>
      </c>
      <c r="O30" s="121">
        <v>-4630</v>
      </c>
      <c r="P30" s="192">
        <v>6279</v>
      </c>
      <c r="Q30" s="133">
        <f>P30+O30+N30+M30</f>
        <v>-5555</v>
      </c>
      <c r="R30" s="121">
        <v>1193</v>
      </c>
      <c r="S30" s="121">
        <v>-377</v>
      </c>
      <c r="T30" s="121">
        <v>-6417</v>
      </c>
      <c r="U30" s="192">
        <v>9124</v>
      </c>
      <c r="V30" s="133">
        <f>U30+T30+S30+R30</f>
        <v>3523</v>
      </c>
      <c r="W30" s="121">
        <v>-4625</v>
      </c>
      <c r="X30" s="121">
        <v>-1814</v>
      </c>
      <c r="Y30" s="121">
        <v>9079</v>
      </c>
      <c r="Z30" s="121">
        <v>-14529</v>
      </c>
      <c r="AA30" s="133">
        <f>Z30+Y30+X30+W30</f>
        <v>-11889</v>
      </c>
      <c r="AB30" s="121">
        <v>7493</v>
      </c>
      <c r="AC30" s="121">
        <v>19383</v>
      </c>
      <c r="AD30" s="121">
        <v>839</v>
      </c>
      <c r="AE30" s="121">
        <v>312</v>
      </c>
      <c r="AF30" s="133">
        <f>AE30+AD30+AC30+AB30</f>
        <v>28027</v>
      </c>
      <c r="AG30" s="121">
        <v>-4931</v>
      </c>
    </row>
    <row r="31" spans="2:33" ht="13">
      <c r="B31" s="86" t="s">
        <v>114</v>
      </c>
      <c r="C31" s="201">
        <f t="shared" ref="C31:E31" si="52">C20+C30</f>
        <v>2287</v>
      </c>
      <c r="D31" s="201">
        <f t="shared" si="52"/>
        <v>4309</v>
      </c>
      <c r="E31" s="201">
        <f t="shared" si="52"/>
        <v>6215</v>
      </c>
      <c r="F31" s="201">
        <f>F20+F30</f>
        <v>8720</v>
      </c>
      <c r="G31" s="204">
        <f t="shared" ref="G31" si="53">G20+G30</f>
        <v>21531</v>
      </c>
      <c r="H31" s="201">
        <f>H20+H30</f>
        <v>4845</v>
      </c>
      <c r="I31" s="203">
        <f t="shared" ref="I31:N31" si="54">I20+I30</f>
        <v>-12213</v>
      </c>
      <c r="J31" s="201">
        <f>J20+J30</f>
        <v>8227</v>
      </c>
      <c r="K31" s="201">
        <f t="shared" si="54"/>
        <v>26667</v>
      </c>
      <c r="L31" s="204">
        <f t="shared" si="54"/>
        <v>27526</v>
      </c>
      <c r="M31" s="201">
        <f t="shared" si="54"/>
        <v>3009</v>
      </c>
      <c r="N31" s="201">
        <f t="shared" si="54"/>
        <v>4656</v>
      </c>
      <c r="O31" s="201">
        <f t="shared" ref="O31:R31" si="55">O20+O30</f>
        <v>5701</v>
      </c>
      <c r="P31" s="201">
        <f t="shared" si="55"/>
        <v>24347</v>
      </c>
      <c r="Q31" s="204">
        <f t="shared" si="55"/>
        <v>37713</v>
      </c>
      <c r="R31" s="201">
        <f t="shared" si="55"/>
        <v>13368</v>
      </c>
      <c r="S31" s="201">
        <f t="shared" ref="S31:W31" si="56">S20+S30</f>
        <v>12462</v>
      </c>
      <c r="T31" s="201">
        <f t="shared" si="56"/>
        <v>6930</v>
      </c>
      <c r="U31" s="201">
        <f t="shared" si="56"/>
        <v>42229</v>
      </c>
      <c r="V31" s="204">
        <f t="shared" si="56"/>
        <v>74989</v>
      </c>
      <c r="W31" s="201">
        <f t="shared" si="56"/>
        <v>2531</v>
      </c>
      <c r="X31" s="201">
        <f t="shared" ref="X31:Y31" si="57">X20+X30</f>
        <v>5660</v>
      </c>
      <c r="Y31" s="201">
        <f t="shared" si="57"/>
        <v>27280</v>
      </c>
      <c r="Z31" s="201">
        <f t="shared" ref="Z31:AA31" si="58">Z20+Z30</f>
        <v>8871</v>
      </c>
      <c r="AA31" s="204">
        <f t="shared" si="58"/>
        <v>44342</v>
      </c>
      <c r="AB31" s="201">
        <f t="shared" ref="AB31:AC31" si="59">AB20+AB30</f>
        <v>9854</v>
      </c>
      <c r="AC31" s="201">
        <f t="shared" si="59"/>
        <v>28141</v>
      </c>
      <c r="AD31" s="201">
        <f t="shared" ref="AD31:AG31" si="60">AD20+AD30</f>
        <v>11041</v>
      </c>
      <c r="AE31" s="201">
        <f t="shared" si="60"/>
        <v>29641</v>
      </c>
      <c r="AF31" s="204">
        <f t="shared" si="60"/>
        <v>78677</v>
      </c>
      <c r="AG31" s="201">
        <f t="shared" si="60"/>
        <v>1479</v>
      </c>
    </row>
    <row r="32" spans="2:33">
      <c r="B32" s="4"/>
      <c r="C32" s="4"/>
      <c r="D32" s="4"/>
      <c r="E32" s="4"/>
      <c r="F32" s="4"/>
      <c r="G32" s="4"/>
      <c r="H32" s="4"/>
      <c r="I32" s="4"/>
      <c r="J32" s="4"/>
      <c r="K32" s="4"/>
      <c r="L32" s="4"/>
      <c r="M32" s="4"/>
      <c r="Q32" s="4"/>
      <c r="R32" s="4"/>
      <c r="W32" s="4"/>
    </row>
    <row r="33" spans="2:23">
      <c r="B33" s="1" t="s">
        <v>23</v>
      </c>
      <c r="C33" s="4"/>
      <c r="D33" s="4"/>
      <c r="E33" s="4"/>
      <c r="F33" s="4"/>
      <c r="G33" s="4"/>
      <c r="H33" s="4"/>
      <c r="I33" s="4"/>
      <c r="J33" s="4"/>
      <c r="K33" s="4"/>
      <c r="L33" s="4"/>
      <c r="M33" s="4"/>
      <c r="Q33" s="4"/>
      <c r="R33" s="4"/>
      <c r="W33" s="4"/>
    </row>
    <row r="34" spans="2:23">
      <c r="B34" s="15"/>
    </row>
    <row r="36" spans="2:23" ht="13">
      <c r="I36" s="178"/>
    </row>
    <row r="37" spans="2:23" ht="13">
      <c r="I37" s="178"/>
    </row>
  </sheetData>
  <hyperlinks>
    <hyperlink ref="B5" location="Cover!A1" display="Back to Main" xr:uid="{F910924E-D5EF-4616-9A37-E1A9A67C68E7}"/>
  </hyperlinks>
  <pageMargins left="0.25" right="0.25" top="0.5" bottom="0.5" header="0.3" footer="0.55000000000000004"/>
  <pageSetup scale="10" orientation="landscape" r:id="rId1"/>
  <headerFooter>
    <oddFooter>&amp;L&amp;8&amp;K01+046LiveRamp Holdings, Inc.&amp;C&amp;8&amp;K01+047Page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8" tint="0.79998168889431442"/>
    <pageSetUpPr fitToPage="1"/>
  </sheetPr>
  <dimension ref="B1:AH42"/>
  <sheetViews>
    <sheetView showGridLines="0" zoomScale="115" zoomScaleNormal="115" zoomScaleSheetLayoutView="115" workbookViewId="0">
      <pane xSplit="3" ySplit="10" topLeftCell="V11" activePane="bottomRight" state="frozen"/>
      <selection activeCell="AF7" sqref="AF7:AG7"/>
      <selection pane="topRight" activeCell="AF7" sqref="AF7:AG7"/>
      <selection pane="bottomLeft" activeCell="AF7" sqref="AF7:AG7"/>
      <selection pane="bottomRight" activeCell="V44" sqref="V44"/>
    </sheetView>
  </sheetViews>
  <sheetFormatPr defaultColWidth="9.1796875" defaultRowHeight="15" customHeight="1"/>
  <cols>
    <col min="1" max="1" width="5.54296875" style="1" customWidth="1"/>
    <col min="2" max="2" width="44.1796875" style="4" customWidth="1"/>
    <col min="3" max="3" width="10.54296875" style="4" customWidth="1"/>
    <col min="4" max="12" width="9.81640625" style="4" customWidth="1"/>
    <col min="13" max="13" width="9.81640625" style="1" customWidth="1"/>
    <col min="14" max="14" width="9.81640625" style="4" customWidth="1"/>
    <col min="15" max="16" width="9.81640625" style="1" customWidth="1"/>
    <col min="17" max="17" width="9.81640625" style="4" customWidth="1"/>
    <col min="18" max="18" width="9.81640625" style="1" customWidth="1"/>
    <col min="19" max="20" width="9.81640625" style="4" customWidth="1"/>
    <col min="21" max="21" width="9.81640625" style="1" customWidth="1"/>
    <col min="22" max="22" width="9.81640625" style="4" customWidth="1"/>
    <col min="23" max="23" width="9.81640625" style="1" customWidth="1"/>
    <col min="24" max="24" width="9.81640625" style="4" customWidth="1"/>
    <col min="25" max="34" width="9.81640625" style="1" customWidth="1"/>
    <col min="35" max="16384" width="9.1796875" style="1"/>
  </cols>
  <sheetData>
    <row r="1" spans="2:34" ht="15" customHeight="1">
      <c r="B1" s="3"/>
    </row>
    <row r="2" spans="2:34" ht="15" customHeight="1">
      <c r="B2" s="3"/>
    </row>
    <row r="3" spans="2:34" ht="15" customHeight="1">
      <c r="B3" s="3"/>
    </row>
    <row r="4" spans="2:34" ht="15" customHeight="1">
      <c r="B4" s="61" t="s">
        <v>7</v>
      </c>
    </row>
    <row r="5" spans="2:34" s="6" customFormat="1" ht="15" customHeight="1">
      <c r="B5" s="5" t="s">
        <v>5</v>
      </c>
      <c r="C5" s="7"/>
      <c r="D5" s="7"/>
      <c r="E5" s="7"/>
      <c r="F5" s="7"/>
      <c r="G5" s="7"/>
      <c r="H5" s="7"/>
      <c r="J5" s="7"/>
      <c r="K5" s="7"/>
      <c r="L5" s="7"/>
      <c r="M5" s="7"/>
      <c r="N5" s="7"/>
      <c r="Q5" s="7"/>
      <c r="S5" s="7"/>
      <c r="T5" s="7"/>
      <c r="U5" s="1"/>
      <c r="V5" s="7"/>
      <c r="X5" s="7"/>
    </row>
    <row r="6" spans="2:34" s="6" customFormat="1" ht="15" customHeight="1">
      <c r="B6" s="8" t="s">
        <v>143</v>
      </c>
      <c r="C6" s="10"/>
      <c r="D6" s="10"/>
      <c r="E6" s="10"/>
      <c r="F6" s="10"/>
      <c r="G6" s="10"/>
      <c r="H6" s="10"/>
      <c r="I6" s="10"/>
      <c r="J6" s="10"/>
      <c r="K6" s="10"/>
      <c r="L6" s="10"/>
      <c r="M6" s="9"/>
      <c r="N6" s="10"/>
      <c r="O6" s="10"/>
      <c r="P6" s="10"/>
      <c r="Q6" s="10"/>
      <c r="R6" s="9"/>
      <c r="S6" s="10"/>
      <c r="T6" s="10"/>
      <c r="U6" s="10"/>
      <c r="V6" s="10"/>
      <c r="W6" s="9"/>
      <c r="X6" s="10"/>
      <c r="Y6" s="10"/>
      <c r="Z6" s="10"/>
      <c r="AA6" s="10"/>
      <c r="AB6" s="9"/>
      <c r="AC6" s="10"/>
      <c r="AD6" s="10"/>
      <c r="AE6" s="10"/>
      <c r="AF6" s="10"/>
      <c r="AG6" s="9"/>
      <c r="AH6" s="10"/>
    </row>
    <row r="7" spans="2:34" ht="15" customHeight="1">
      <c r="B7" s="4" t="s">
        <v>140</v>
      </c>
      <c r="O7" s="4"/>
      <c r="R7" s="4"/>
      <c r="U7" s="4"/>
      <c r="W7" s="4"/>
      <c r="Y7" s="4"/>
      <c r="Z7" s="4"/>
      <c r="AA7" s="4"/>
      <c r="AB7" s="4"/>
      <c r="AC7" s="4"/>
      <c r="AD7" s="4"/>
      <c r="AE7" s="4"/>
      <c r="AF7" s="4"/>
      <c r="AG7" s="4"/>
      <c r="AH7" s="4"/>
    </row>
    <row r="8" spans="2:34" ht="15" customHeight="1">
      <c r="C8" s="17"/>
      <c r="D8" s="17" t="s">
        <v>149</v>
      </c>
      <c r="E8" s="17" t="s">
        <v>150</v>
      </c>
      <c r="F8" s="17" t="s">
        <v>151</v>
      </c>
      <c r="G8" s="17" t="s">
        <v>152</v>
      </c>
      <c r="H8" s="18" t="s">
        <v>153</v>
      </c>
      <c r="I8" s="17" t="s">
        <v>35</v>
      </c>
      <c r="J8" s="17" t="s">
        <v>36</v>
      </c>
      <c r="K8" s="17" t="s">
        <v>38</v>
      </c>
      <c r="L8" s="17" t="s">
        <v>41</v>
      </c>
      <c r="M8" s="18" t="s">
        <v>40</v>
      </c>
      <c r="N8" s="17" t="s">
        <v>42</v>
      </c>
      <c r="O8" s="17" t="s">
        <v>146</v>
      </c>
      <c r="P8" s="17" t="s">
        <v>154</v>
      </c>
      <c r="Q8" s="17" t="s">
        <v>168</v>
      </c>
      <c r="R8" s="18" t="s">
        <v>169</v>
      </c>
      <c r="S8" s="17" t="s">
        <v>172</v>
      </c>
      <c r="T8" s="17" t="s">
        <v>176</v>
      </c>
      <c r="U8" s="17" t="s">
        <v>177</v>
      </c>
      <c r="V8" s="17" t="s">
        <v>180</v>
      </c>
      <c r="W8" s="18" t="s">
        <v>181</v>
      </c>
      <c r="X8" s="17" t="s">
        <v>182</v>
      </c>
      <c r="Y8" s="17" t="s">
        <v>186</v>
      </c>
      <c r="Z8" s="17" t="s">
        <v>187</v>
      </c>
      <c r="AA8" s="17" t="s">
        <v>191</v>
      </c>
      <c r="AB8" s="18" t="s">
        <v>192</v>
      </c>
      <c r="AC8" s="17" t="s">
        <v>195</v>
      </c>
      <c r="AD8" s="17" t="s">
        <v>197</v>
      </c>
      <c r="AE8" s="17" t="s">
        <v>199</v>
      </c>
      <c r="AF8" s="17" t="s">
        <v>214</v>
      </c>
      <c r="AG8" s="18" t="s">
        <v>215</v>
      </c>
      <c r="AH8" s="17" t="s">
        <v>216</v>
      </c>
    </row>
    <row r="9" spans="2:34" ht="15" customHeight="1">
      <c r="H9" s="19"/>
      <c r="M9" s="19"/>
      <c r="O9" s="4"/>
      <c r="P9" s="4"/>
      <c r="R9" s="19"/>
      <c r="U9" s="4"/>
      <c r="W9" s="19"/>
      <c r="Y9" s="4"/>
      <c r="Z9" s="4"/>
      <c r="AA9" s="4"/>
      <c r="AB9" s="19"/>
      <c r="AC9" s="4"/>
      <c r="AD9" s="4"/>
      <c r="AE9" s="4"/>
      <c r="AF9" s="4"/>
      <c r="AG9" s="19"/>
      <c r="AH9" s="4"/>
    </row>
    <row r="10" spans="2:34" ht="15" customHeight="1">
      <c r="B10" s="4" t="s">
        <v>116</v>
      </c>
      <c r="C10" s="21"/>
      <c r="D10" s="21">
        <f>'Income Statement'!C11</f>
        <v>10331</v>
      </c>
      <c r="E10" s="21">
        <f>'Income Statement'!D11</f>
        <v>10906</v>
      </c>
      <c r="F10" s="21">
        <f>'Income Statement'!E11</f>
        <v>13087</v>
      </c>
      <c r="G10" s="21">
        <f>'Income Statement'!F11</f>
        <v>12680</v>
      </c>
      <c r="H10" s="139">
        <f>SUM(D10:G10)</f>
        <v>47004</v>
      </c>
      <c r="I10" s="21">
        <f>'Income Statement'!H11</f>
        <v>14179</v>
      </c>
      <c r="J10" s="21">
        <f>'Income Statement'!I11</f>
        <v>15120</v>
      </c>
      <c r="K10" s="21">
        <f>'Income Statement'!J11</f>
        <v>16359</v>
      </c>
      <c r="L10" s="21">
        <f>'Income Statement'!K11</f>
        <v>17040</v>
      </c>
      <c r="M10" s="139">
        <f>SUM(I10:L10)</f>
        <v>62698</v>
      </c>
      <c r="N10" s="21">
        <f>'Income Statement'!M11</f>
        <v>21588</v>
      </c>
      <c r="O10" s="21">
        <f>'Income Statement'!N11</f>
        <v>23222</v>
      </c>
      <c r="P10" s="21">
        <f>'Income Statement'!O11</f>
        <v>23932</v>
      </c>
      <c r="Q10" s="21">
        <f>'Income Statement'!P11</f>
        <v>26376</v>
      </c>
      <c r="R10" s="139">
        <f>SUM(N10:Q10)</f>
        <v>95118</v>
      </c>
      <c r="S10" s="21">
        <f>'Income Statement'!R11</f>
        <v>28555</v>
      </c>
      <c r="T10" s="21">
        <f>'Income Statement'!S11</f>
        <v>31941</v>
      </c>
      <c r="U10" s="21">
        <f>'Income Statement'!T11</f>
        <v>32315</v>
      </c>
      <c r="V10" s="21">
        <f>'Income Statement'!U11</f>
        <v>32565</v>
      </c>
      <c r="W10" s="139">
        <f>SUM(S10:V10)</f>
        <v>125376</v>
      </c>
      <c r="X10" s="21">
        <f>'Income Statement'!W11</f>
        <v>36394</v>
      </c>
      <c r="Y10" s="21">
        <f>'Income Statement'!X11</f>
        <v>39806</v>
      </c>
      <c r="Z10" s="21">
        <f>'Income Statement'!Y11</f>
        <v>39306</v>
      </c>
      <c r="AA10" s="21">
        <f>'Income Statement'!Z11</f>
        <v>37540</v>
      </c>
      <c r="AB10" s="139">
        <f>SUM(X10:AA10)</f>
        <v>153046</v>
      </c>
      <c r="AC10" s="21">
        <f>'Income Statement'!AB11</f>
        <v>44717</v>
      </c>
      <c r="AD10" s="21">
        <f>'Income Statement'!AC11</f>
        <v>47203</v>
      </c>
      <c r="AE10" s="21">
        <f>'Income Statement'!AD11</f>
        <v>44842</v>
      </c>
      <c r="AF10" s="21">
        <f>'Income Statement'!AE11</f>
        <v>41683</v>
      </c>
      <c r="AG10" s="139">
        <f>SUM(AC10:AF10)</f>
        <v>178445</v>
      </c>
      <c r="AH10" s="21">
        <f>'Income Statement'!AG11</f>
        <v>45381</v>
      </c>
    </row>
    <row r="11" spans="2:34" ht="15" customHeight="1">
      <c r="B11" s="81" t="s">
        <v>0</v>
      </c>
      <c r="H11" s="100"/>
      <c r="M11" s="100"/>
      <c r="O11" s="4"/>
      <c r="P11" s="4"/>
      <c r="R11" s="100"/>
      <c r="U11" s="4"/>
      <c r="W11" s="100"/>
      <c r="Y11" s="4"/>
      <c r="Z11" s="4"/>
      <c r="AA11" s="4"/>
      <c r="AB11" s="100"/>
      <c r="AC11" s="4"/>
      <c r="AD11" s="4"/>
      <c r="AE11" s="4"/>
      <c r="AF11" s="4"/>
      <c r="AG11" s="100"/>
      <c r="AH11" s="4"/>
    </row>
    <row r="12" spans="2:34" s="4" customFormat="1" ht="15" customHeight="1">
      <c r="B12" s="92" t="s">
        <v>103</v>
      </c>
      <c r="C12" s="7"/>
      <c r="D12" s="91">
        <v>101</v>
      </c>
      <c r="E12" s="91">
        <v>152</v>
      </c>
      <c r="F12" s="91">
        <v>212</v>
      </c>
      <c r="G12" s="91">
        <v>208</v>
      </c>
      <c r="H12" s="100">
        <f>SUM(D12:G12)</f>
        <v>673</v>
      </c>
      <c r="I12" s="136">
        <v>278</v>
      </c>
      <c r="J12" s="136">
        <v>436</v>
      </c>
      <c r="K12" s="136">
        <v>1239</v>
      </c>
      <c r="L12" s="136">
        <v>2416</v>
      </c>
      <c r="M12" s="100">
        <f>SUM(I12:L12)</f>
        <v>4369</v>
      </c>
      <c r="N12" s="136">
        <v>3366</v>
      </c>
      <c r="O12" s="136">
        <v>3544</v>
      </c>
      <c r="P12" s="91">
        <v>3665</v>
      </c>
      <c r="Q12" s="91">
        <v>4455</v>
      </c>
      <c r="R12" s="100">
        <f>SUM(N12:Q12)</f>
        <v>15030</v>
      </c>
      <c r="S12" s="136">
        <v>4379</v>
      </c>
      <c r="T12" s="136">
        <v>5975</v>
      </c>
      <c r="U12" s="136">
        <v>6235</v>
      </c>
      <c r="V12" s="91">
        <v>6366</v>
      </c>
      <c r="W12" s="100">
        <f>SUM(S12:V12)</f>
        <v>22955</v>
      </c>
      <c r="X12" s="91">
        <v>7373</v>
      </c>
      <c r="Y12" s="91">
        <v>9734</v>
      </c>
      <c r="Z12" s="91">
        <v>8899</v>
      </c>
      <c r="AA12" s="91">
        <v>8796</v>
      </c>
      <c r="AB12" s="100">
        <f>SUM(X12:AA12)</f>
        <v>34802</v>
      </c>
      <c r="AC12" s="91">
        <v>9266</v>
      </c>
      <c r="AD12" s="91">
        <v>10389</v>
      </c>
      <c r="AE12" s="91">
        <v>10739</v>
      </c>
      <c r="AF12" s="91">
        <v>9382</v>
      </c>
      <c r="AG12" s="100">
        <f>SUM(AC12:AF12)</f>
        <v>39776</v>
      </c>
      <c r="AH12" s="91">
        <v>9410</v>
      </c>
    </row>
    <row r="13" spans="2:34" s="4" customFormat="1" ht="15" customHeight="1">
      <c r="B13" s="92" t="s">
        <v>104</v>
      </c>
      <c r="C13" s="7"/>
      <c r="D13" s="91">
        <v>108</v>
      </c>
      <c r="E13" s="91">
        <v>4</v>
      </c>
      <c r="F13" s="91">
        <v>-15</v>
      </c>
      <c r="G13" s="91">
        <v>-15</v>
      </c>
      <c r="H13" s="100">
        <v>83</v>
      </c>
      <c r="I13" s="91">
        <v>-18</v>
      </c>
      <c r="J13" s="91">
        <v>67</v>
      </c>
      <c r="K13" s="91">
        <v>0</v>
      </c>
      <c r="L13" s="91">
        <v>0</v>
      </c>
      <c r="M13" s="100">
        <f>SUM(I13:L13)</f>
        <v>49</v>
      </c>
      <c r="N13" s="91">
        <v>0</v>
      </c>
      <c r="O13" s="91">
        <v>0</v>
      </c>
      <c r="P13" s="91">
        <v>0</v>
      </c>
      <c r="Q13" s="91">
        <v>0</v>
      </c>
      <c r="R13" s="100">
        <f>SUM(N13:Q13)</f>
        <v>0</v>
      </c>
      <c r="S13" s="91">
        <v>0</v>
      </c>
      <c r="T13" s="91">
        <v>0</v>
      </c>
      <c r="U13" s="91">
        <v>0</v>
      </c>
      <c r="V13" s="91">
        <v>0</v>
      </c>
      <c r="W13" s="100">
        <f>SUM(S13:V13)</f>
        <v>0</v>
      </c>
      <c r="X13" s="91">
        <v>0</v>
      </c>
      <c r="Y13" s="91">
        <v>0</v>
      </c>
      <c r="Z13" s="91">
        <v>0</v>
      </c>
      <c r="AA13" s="91">
        <v>0</v>
      </c>
      <c r="AB13" s="100">
        <f>SUM(X13:AA13)</f>
        <v>0</v>
      </c>
      <c r="AC13" s="91">
        <v>0</v>
      </c>
      <c r="AD13" s="91">
        <v>0</v>
      </c>
      <c r="AE13" s="91">
        <v>0</v>
      </c>
      <c r="AF13" s="91">
        <v>0</v>
      </c>
      <c r="AG13" s="100">
        <f>SUM(AC13:AF13)</f>
        <v>0</v>
      </c>
      <c r="AH13" s="91">
        <v>0</v>
      </c>
    </row>
    <row r="14" spans="2:34" s="20" customFormat="1" ht="15" customHeight="1">
      <c r="B14" s="97" t="s">
        <v>118</v>
      </c>
      <c r="C14" s="98"/>
      <c r="D14" s="99">
        <f>D10-SUM(D12:D13)</f>
        <v>10122</v>
      </c>
      <c r="E14" s="99">
        <f t="shared" ref="E14:H14" si="0">E10-SUM(E12:E13)</f>
        <v>10750</v>
      </c>
      <c r="F14" s="99">
        <f t="shared" si="0"/>
        <v>12890</v>
      </c>
      <c r="G14" s="99">
        <f t="shared" si="0"/>
        <v>12487</v>
      </c>
      <c r="H14" s="179">
        <f t="shared" si="0"/>
        <v>46248</v>
      </c>
      <c r="I14" s="99">
        <f>I10-SUM(I12:I13)</f>
        <v>13919</v>
      </c>
      <c r="J14" s="99">
        <f t="shared" ref="J14:N14" si="1">J10-SUM(J12:J13)</f>
        <v>14617</v>
      </c>
      <c r="K14" s="99">
        <f t="shared" si="1"/>
        <v>15120</v>
      </c>
      <c r="L14" s="99">
        <f t="shared" si="1"/>
        <v>14624</v>
      </c>
      <c r="M14" s="179">
        <f t="shared" si="1"/>
        <v>58280</v>
      </c>
      <c r="N14" s="99">
        <f t="shared" si="1"/>
        <v>18222</v>
      </c>
      <c r="O14" s="99">
        <f>O10-SUM(O12:O13)</f>
        <v>19678</v>
      </c>
      <c r="P14" s="99">
        <f>P10-SUM(P12:P13)</f>
        <v>20267</v>
      </c>
      <c r="Q14" s="99">
        <f t="shared" ref="Q14:S14" si="2">Q10-SUM(Q12:Q13)</f>
        <v>21921</v>
      </c>
      <c r="R14" s="179">
        <f t="shared" si="2"/>
        <v>80088</v>
      </c>
      <c r="S14" s="99">
        <f t="shared" si="2"/>
        <v>24176</v>
      </c>
      <c r="T14" s="99">
        <f t="shared" ref="T14:W14" si="3">T10-SUM(T12:T13)</f>
        <v>25966</v>
      </c>
      <c r="U14" s="99">
        <f t="shared" si="3"/>
        <v>26080</v>
      </c>
      <c r="V14" s="99">
        <f t="shared" si="3"/>
        <v>26199</v>
      </c>
      <c r="W14" s="179">
        <f t="shared" si="3"/>
        <v>102421</v>
      </c>
      <c r="X14" s="99">
        <f t="shared" ref="X14:Y14" si="4">X10-SUM(X12:X13)</f>
        <v>29021</v>
      </c>
      <c r="Y14" s="99">
        <f t="shared" si="4"/>
        <v>30072</v>
      </c>
      <c r="Z14" s="99">
        <f t="shared" ref="Z14:AB14" si="5">Z10-SUM(Z12:Z13)</f>
        <v>30407</v>
      </c>
      <c r="AA14" s="99">
        <f t="shared" si="5"/>
        <v>28744</v>
      </c>
      <c r="AB14" s="179">
        <f t="shared" si="5"/>
        <v>118244</v>
      </c>
      <c r="AC14" s="99">
        <f t="shared" ref="AC14:AD14" si="6">AC10-SUM(AC12:AC13)</f>
        <v>35451</v>
      </c>
      <c r="AD14" s="99">
        <f t="shared" si="6"/>
        <v>36814</v>
      </c>
      <c r="AE14" s="99">
        <f t="shared" ref="AE14" si="7">AE10-SUM(AE12:AE13)</f>
        <v>34103</v>
      </c>
      <c r="AF14" s="99">
        <f>AF10-SUM(AF12:AF13)</f>
        <v>32301</v>
      </c>
      <c r="AG14" s="179">
        <f>AG10-SUM(AG12:AG13)</f>
        <v>138669</v>
      </c>
      <c r="AH14" s="99">
        <f t="shared" ref="AH14" si="8">AH10-SUM(AH12:AH13)</f>
        <v>35971</v>
      </c>
    </row>
    <row r="15" spans="2:34" s="4" customFormat="1" ht="15" customHeight="1">
      <c r="H15" s="100"/>
      <c r="M15" s="100"/>
      <c r="R15" s="100"/>
      <c r="W15" s="100"/>
      <c r="AB15" s="100"/>
      <c r="AG15" s="100"/>
    </row>
    <row r="16" spans="2:34" s="7" customFormat="1" ht="15" customHeight="1">
      <c r="B16" s="7" t="s">
        <v>117</v>
      </c>
      <c r="C16" s="21"/>
      <c r="D16" s="21">
        <f>'Income Statement'!C12</f>
        <v>12319</v>
      </c>
      <c r="E16" s="21">
        <f>'Income Statement'!D12</f>
        <v>12833</v>
      </c>
      <c r="F16" s="21">
        <f>'Income Statement'!E12</f>
        <v>16728</v>
      </c>
      <c r="G16" s="21">
        <f>'Income Statement'!F12</f>
        <v>20277</v>
      </c>
      <c r="H16" s="139">
        <f>SUM(D16:G16)</f>
        <v>62157</v>
      </c>
      <c r="I16" s="21">
        <f>'Income Statement'!H12</f>
        <v>15534</v>
      </c>
      <c r="J16" s="21">
        <f>'Income Statement'!I12</f>
        <v>19580</v>
      </c>
      <c r="K16" s="21">
        <f>'Income Statement'!J12</f>
        <v>19539</v>
      </c>
      <c r="L16" s="21">
        <f>'Income Statement'!K12</f>
        <v>22659</v>
      </c>
      <c r="M16" s="139">
        <f>SUM(I16:L16)</f>
        <v>77312</v>
      </c>
      <c r="N16" s="21">
        <f>'Income Statement'!M12</f>
        <v>26684</v>
      </c>
      <c r="O16" s="21">
        <f>'Income Statement'!N12</f>
        <v>24733</v>
      </c>
      <c r="P16" s="21">
        <f>'Income Statement'!O12</f>
        <v>27118</v>
      </c>
      <c r="Q16" s="21">
        <f>'Income Statement'!P12</f>
        <v>28881</v>
      </c>
      <c r="R16" s="139">
        <f>SUM(N16:Q16)</f>
        <v>107416</v>
      </c>
      <c r="S16" s="21">
        <f>'Income Statement'!R12</f>
        <v>25712</v>
      </c>
      <c r="T16" s="21">
        <f>'Income Statement'!S12</f>
        <v>31537</v>
      </c>
      <c r="U16" s="21">
        <f>'Income Statement'!T12</f>
        <v>32971</v>
      </c>
      <c r="V16" s="21">
        <f>'Income Statement'!U12</f>
        <v>35733</v>
      </c>
      <c r="W16" s="139">
        <f>SUM(S16:V16)</f>
        <v>125953</v>
      </c>
      <c r="X16" s="21">
        <f>'Income Statement'!W12</f>
        <v>37872</v>
      </c>
      <c r="Y16" s="21">
        <f>'Income Statement'!X12</f>
        <v>44863</v>
      </c>
      <c r="Z16" s="21">
        <f>'Income Statement'!Y12</f>
        <v>40525</v>
      </c>
      <c r="AA16" s="21">
        <f>'Income Statement'!Z12</f>
        <v>44246</v>
      </c>
      <c r="AB16" s="139">
        <f>SUM(X16:AA16)</f>
        <v>167506</v>
      </c>
      <c r="AC16" s="21">
        <f>'Income Statement'!AB12</f>
        <v>43701</v>
      </c>
      <c r="AD16" s="21">
        <f>'Income Statement'!AC12</f>
        <v>50871</v>
      </c>
      <c r="AE16" s="21">
        <f>'Income Statement'!AD12</f>
        <v>47022</v>
      </c>
      <c r="AF16" s="21">
        <f>'Income Statement'!AE12</f>
        <v>49232</v>
      </c>
      <c r="AG16" s="139">
        <f>SUM(AC16:AF16)</f>
        <v>190826</v>
      </c>
      <c r="AH16" s="21">
        <f>'Income Statement'!AG12</f>
        <v>45595</v>
      </c>
    </row>
    <row r="17" spans="2:34" s="7" customFormat="1" ht="15" customHeight="1">
      <c r="B17" s="88" t="s">
        <v>0</v>
      </c>
      <c r="H17" s="100"/>
      <c r="M17" s="100"/>
      <c r="R17" s="100"/>
      <c r="W17" s="100"/>
      <c r="AB17" s="100"/>
      <c r="AG17" s="100"/>
    </row>
    <row r="18" spans="2:34" s="7" customFormat="1" ht="15" customHeight="1">
      <c r="B18" s="92" t="s">
        <v>103</v>
      </c>
      <c r="D18" s="91">
        <v>172</v>
      </c>
      <c r="E18" s="91">
        <v>392</v>
      </c>
      <c r="F18" s="91">
        <v>305</v>
      </c>
      <c r="G18" s="91">
        <v>5281</v>
      </c>
      <c r="H18" s="100">
        <v>6151</v>
      </c>
      <c r="I18" s="136">
        <v>624</v>
      </c>
      <c r="J18" s="136">
        <v>1696</v>
      </c>
      <c r="K18" s="136">
        <v>1423</v>
      </c>
      <c r="L18" s="136">
        <v>2632</v>
      </c>
      <c r="M18" s="100">
        <f>SUM(I18:L18)</f>
        <v>6375</v>
      </c>
      <c r="N18" s="136">
        <v>3829</v>
      </c>
      <c r="O18" s="136">
        <v>2587</v>
      </c>
      <c r="P18" s="91">
        <v>4302</v>
      </c>
      <c r="Q18" s="91">
        <v>3547</v>
      </c>
      <c r="R18" s="100">
        <f>SUM(N18:Q18)</f>
        <v>14265</v>
      </c>
      <c r="S18" s="136">
        <v>3507</v>
      </c>
      <c r="T18" s="136">
        <v>4746</v>
      </c>
      <c r="U18" s="136">
        <v>4945</v>
      </c>
      <c r="V18" s="91">
        <v>5101</v>
      </c>
      <c r="W18" s="100">
        <f>SUM(S18:V18)</f>
        <v>18299</v>
      </c>
      <c r="X18" s="91">
        <v>5936</v>
      </c>
      <c r="Y18" s="91">
        <v>7503</v>
      </c>
      <c r="Z18" s="91">
        <v>7152</v>
      </c>
      <c r="AA18" s="91">
        <v>7213</v>
      </c>
      <c r="AB18" s="100">
        <f>SUM(X18:AA18)</f>
        <v>27804</v>
      </c>
      <c r="AC18" s="91">
        <v>7629</v>
      </c>
      <c r="AD18" s="91">
        <v>8826</v>
      </c>
      <c r="AE18" s="91">
        <v>7932</v>
      </c>
      <c r="AF18" s="91">
        <v>8447</v>
      </c>
      <c r="AG18" s="100">
        <f>SUM(AC18:AF18)</f>
        <v>32834</v>
      </c>
      <c r="AH18" s="91">
        <v>7124</v>
      </c>
    </row>
    <row r="19" spans="2:34" s="7" customFormat="1" ht="15" customHeight="1">
      <c r="B19" s="183" t="s">
        <v>104</v>
      </c>
      <c r="D19" s="91">
        <v>107</v>
      </c>
      <c r="E19" s="136">
        <v>4</v>
      </c>
      <c r="F19" s="91">
        <v>-15</v>
      </c>
      <c r="G19" s="91">
        <v>-14</v>
      </c>
      <c r="H19" s="100">
        <f>SUM(D19:G19)</f>
        <v>82</v>
      </c>
      <c r="I19" s="91">
        <v>0</v>
      </c>
      <c r="J19" s="91">
        <v>0</v>
      </c>
      <c r="K19" s="91">
        <v>0</v>
      </c>
      <c r="L19" s="91">
        <v>0</v>
      </c>
      <c r="M19" s="100">
        <f>SUM(I19:L19)</f>
        <v>0</v>
      </c>
      <c r="N19" s="91">
        <v>0</v>
      </c>
      <c r="O19" s="91">
        <v>0</v>
      </c>
      <c r="P19" s="91">
        <v>0</v>
      </c>
      <c r="Q19" s="91">
        <v>0</v>
      </c>
      <c r="R19" s="100">
        <f>SUM(N19:Q19)</f>
        <v>0</v>
      </c>
      <c r="S19" s="91">
        <v>0</v>
      </c>
      <c r="T19" s="91">
        <v>0</v>
      </c>
      <c r="U19" s="91">
        <v>0</v>
      </c>
      <c r="V19" s="91">
        <v>0</v>
      </c>
      <c r="W19" s="100">
        <f>SUM(S19:V19)</f>
        <v>0</v>
      </c>
      <c r="X19" s="91">
        <v>0</v>
      </c>
      <c r="Y19" s="91">
        <v>0</v>
      </c>
      <c r="Z19" s="91">
        <v>0</v>
      </c>
      <c r="AA19" s="91">
        <v>0</v>
      </c>
      <c r="AB19" s="100">
        <f>SUM(X19:AA19)</f>
        <v>0</v>
      </c>
      <c r="AC19" s="91">
        <v>0</v>
      </c>
      <c r="AD19" s="91">
        <v>0</v>
      </c>
      <c r="AE19" s="91">
        <v>0</v>
      </c>
      <c r="AF19" s="91">
        <v>0</v>
      </c>
      <c r="AG19" s="100">
        <f>SUM(AC19:AF19)</f>
        <v>0</v>
      </c>
      <c r="AH19" s="91">
        <v>0</v>
      </c>
    </row>
    <row r="20" spans="2:34" s="7" customFormat="1" ht="15" customHeight="1">
      <c r="B20" s="93" t="s">
        <v>106</v>
      </c>
      <c r="D20" s="91">
        <v>0</v>
      </c>
      <c r="E20" s="91">
        <v>0</v>
      </c>
      <c r="F20" s="91">
        <v>0</v>
      </c>
      <c r="G20" s="91">
        <v>0</v>
      </c>
      <c r="H20" s="100">
        <f>SUM(D20:G20)</f>
        <v>0</v>
      </c>
      <c r="I20" s="91">
        <v>0</v>
      </c>
      <c r="J20" s="91">
        <v>0</v>
      </c>
      <c r="K20" s="91">
        <v>0</v>
      </c>
      <c r="L20" s="91">
        <v>0</v>
      </c>
      <c r="M20" s="100">
        <f>SUM(I20:L20)</f>
        <v>0</v>
      </c>
      <c r="N20" s="136">
        <v>330</v>
      </c>
      <c r="O20" s="91">
        <v>0</v>
      </c>
      <c r="P20" s="91">
        <v>0</v>
      </c>
      <c r="Q20" s="91">
        <v>0</v>
      </c>
      <c r="R20" s="100">
        <f>SUM(N20:Q20)</f>
        <v>330</v>
      </c>
      <c r="S20" s="91">
        <v>0</v>
      </c>
      <c r="T20" s="91">
        <v>0</v>
      </c>
      <c r="U20" s="91">
        <v>0</v>
      </c>
      <c r="V20" s="91">
        <v>14</v>
      </c>
      <c r="W20" s="100">
        <f>SUM(S20:V20)</f>
        <v>14</v>
      </c>
      <c r="X20" s="91">
        <v>0</v>
      </c>
      <c r="Y20" s="91">
        <v>0</v>
      </c>
      <c r="Z20" s="91">
        <v>0</v>
      </c>
      <c r="AA20" s="91">
        <v>0</v>
      </c>
      <c r="AB20" s="100">
        <f>SUM(X20:AA20)</f>
        <v>0</v>
      </c>
      <c r="AC20" s="91">
        <v>0</v>
      </c>
      <c r="AD20" s="91">
        <v>0</v>
      </c>
      <c r="AE20" s="91">
        <v>0</v>
      </c>
      <c r="AF20" s="91">
        <v>0</v>
      </c>
      <c r="AG20" s="100">
        <f>SUM(AC20:AF20)</f>
        <v>0</v>
      </c>
      <c r="AH20" s="91">
        <v>0</v>
      </c>
    </row>
    <row r="21" spans="2:34" s="89" customFormat="1" ht="15" customHeight="1">
      <c r="B21" s="97" t="s">
        <v>119</v>
      </c>
      <c r="C21" s="99"/>
      <c r="D21" s="99">
        <f t="shared" ref="D21:O21" si="9">D16-SUM(D18:D20)</f>
        <v>12040</v>
      </c>
      <c r="E21" s="99">
        <f t="shared" si="9"/>
        <v>12437</v>
      </c>
      <c r="F21" s="99">
        <f t="shared" si="9"/>
        <v>16438</v>
      </c>
      <c r="G21" s="99">
        <f t="shared" si="9"/>
        <v>15010</v>
      </c>
      <c r="H21" s="180">
        <f t="shared" si="9"/>
        <v>55924</v>
      </c>
      <c r="I21" s="99">
        <f t="shared" si="9"/>
        <v>14910</v>
      </c>
      <c r="J21" s="99">
        <f t="shared" si="9"/>
        <v>17884</v>
      </c>
      <c r="K21" s="99">
        <f t="shared" si="9"/>
        <v>18116</v>
      </c>
      <c r="L21" s="99">
        <f t="shared" si="9"/>
        <v>20027</v>
      </c>
      <c r="M21" s="180">
        <f t="shared" si="9"/>
        <v>70937</v>
      </c>
      <c r="N21" s="99">
        <f t="shared" si="9"/>
        <v>22525</v>
      </c>
      <c r="O21" s="99">
        <f t="shared" si="9"/>
        <v>22146</v>
      </c>
      <c r="P21" s="99">
        <f t="shared" ref="P21:S21" si="10">P16-SUM(P18:P20)</f>
        <v>22816</v>
      </c>
      <c r="Q21" s="99">
        <f t="shared" si="10"/>
        <v>25334</v>
      </c>
      <c r="R21" s="180">
        <f t="shared" si="10"/>
        <v>92821</v>
      </c>
      <c r="S21" s="99">
        <f t="shared" si="10"/>
        <v>22205</v>
      </c>
      <c r="T21" s="99">
        <f t="shared" ref="T21:W21" si="11">T16-SUM(T18:T20)</f>
        <v>26791</v>
      </c>
      <c r="U21" s="99">
        <f t="shared" si="11"/>
        <v>28026</v>
      </c>
      <c r="V21" s="99">
        <f t="shared" si="11"/>
        <v>30618</v>
      </c>
      <c r="W21" s="180">
        <f t="shared" si="11"/>
        <v>107640</v>
      </c>
      <c r="X21" s="99">
        <f t="shared" ref="X21:Y21" si="12">X16-SUM(X18:X20)</f>
        <v>31936</v>
      </c>
      <c r="Y21" s="99">
        <f t="shared" si="12"/>
        <v>37360</v>
      </c>
      <c r="Z21" s="99">
        <f t="shared" ref="Z21:AB21" si="13">Z16-SUM(Z18:Z20)</f>
        <v>33373</v>
      </c>
      <c r="AA21" s="99">
        <f t="shared" si="13"/>
        <v>37033</v>
      </c>
      <c r="AB21" s="180">
        <f t="shared" si="13"/>
        <v>139702</v>
      </c>
      <c r="AC21" s="99">
        <f t="shared" ref="AC21:AD21" si="14">AC16-SUM(AC18:AC20)</f>
        <v>36072</v>
      </c>
      <c r="AD21" s="99">
        <f t="shared" si="14"/>
        <v>42045</v>
      </c>
      <c r="AE21" s="99">
        <f t="shared" ref="AE21" si="15">AE16-SUM(AE18:AE20)</f>
        <v>39090</v>
      </c>
      <c r="AF21" s="99">
        <f>AF16-SUM(AF18:AF20)</f>
        <v>40785</v>
      </c>
      <c r="AG21" s="180">
        <f>AG16-SUM(AG18:AG20)</f>
        <v>157992</v>
      </c>
      <c r="AH21" s="99">
        <f t="shared" ref="AH21" si="16">AH16-SUM(AH18:AH20)</f>
        <v>38471</v>
      </c>
    </row>
    <row r="22" spans="2:34" s="7" customFormat="1" ht="15" customHeight="1">
      <c r="B22" s="94"/>
      <c r="H22" s="181"/>
      <c r="I22" s="95"/>
      <c r="J22" s="95"/>
      <c r="K22" s="95"/>
      <c r="L22" s="95"/>
      <c r="M22" s="181"/>
      <c r="N22" s="95"/>
      <c r="O22" s="95"/>
      <c r="P22" s="95"/>
      <c r="Q22" s="95"/>
      <c r="R22" s="181"/>
      <c r="S22" s="95"/>
      <c r="T22" s="95"/>
      <c r="U22" s="95"/>
      <c r="V22" s="95"/>
      <c r="W22" s="181"/>
      <c r="X22" s="95"/>
      <c r="Y22" s="95"/>
      <c r="Z22" s="95"/>
      <c r="AA22" s="95"/>
      <c r="AB22" s="181"/>
      <c r="AC22" s="95"/>
      <c r="AD22" s="95"/>
      <c r="AE22" s="95"/>
      <c r="AF22" s="95"/>
      <c r="AG22" s="181"/>
      <c r="AH22" s="95"/>
    </row>
    <row r="23" spans="2:34" s="7" customFormat="1" ht="15" customHeight="1">
      <c r="B23" s="7" t="s">
        <v>120</v>
      </c>
      <c r="C23" s="21"/>
      <c r="D23" s="21">
        <f>'Income Statement'!C13</f>
        <v>10696</v>
      </c>
      <c r="E23" s="21">
        <f>'Income Statement'!D13</f>
        <v>8262</v>
      </c>
      <c r="F23" s="21">
        <f>'Income Statement'!E13</f>
        <v>10369</v>
      </c>
      <c r="G23" s="21">
        <f>'Income Statement'!F13</f>
        <v>23729</v>
      </c>
      <c r="H23" s="139">
        <f>SUM(D23:G23)</f>
        <v>53056</v>
      </c>
      <c r="I23" s="21">
        <f>'Income Statement'!H13</f>
        <v>11835</v>
      </c>
      <c r="J23" s="21">
        <f>'Income Statement'!I13</f>
        <v>32017</v>
      </c>
      <c r="K23" s="21">
        <f>'Income Statement'!J13</f>
        <v>14465</v>
      </c>
      <c r="L23" s="21">
        <f>'Income Statement'!K13</f>
        <v>23063</v>
      </c>
      <c r="M23" s="139">
        <f>SUM(I23:L23)</f>
        <v>81380</v>
      </c>
      <c r="N23" s="21">
        <f>'Income Statement'!M13</f>
        <v>19675</v>
      </c>
      <c r="O23" s="21">
        <f>'Income Statement'!N13</f>
        <v>21529</v>
      </c>
      <c r="P23" s="21">
        <f>'Income Statement'!O13</f>
        <v>19395</v>
      </c>
      <c r="Q23" s="21">
        <f>'Income Statement'!P13</f>
        <v>18067</v>
      </c>
      <c r="R23" s="139">
        <f>SUM(N23:Q23)</f>
        <v>78666</v>
      </c>
      <c r="S23" s="21">
        <f>'Income Statement'!R13</f>
        <v>20188</v>
      </c>
      <c r="T23" s="21">
        <f>'Income Statement'!S13</f>
        <v>19755</v>
      </c>
      <c r="U23" s="21">
        <f>'Income Statement'!T13</f>
        <v>23280</v>
      </c>
      <c r="V23" s="21">
        <f>'Income Statement'!U13</f>
        <v>24748</v>
      </c>
      <c r="W23" s="139">
        <f>SUM(S23:V23)</f>
        <v>87971</v>
      </c>
      <c r="X23" s="21">
        <f>'Income Statement'!W13</f>
        <v>22075</v>
      </c>
      <c r="Y23" s="21">
        <f>'Income Statement'!X13</f>
        <v>23066</v>
      </c>
      <c r="Z23" s="21">
        <f>'Income Statement'!Y13</f>
        <v>23039</v>
      </c>
      <c r="AA23" s="21">
        <f>'Income Statement'!Z13</f>
        <v>23967</v>
      </c>
      <c r="AB23" s="139">
        <f>SUM(X23:AA23)</f>
        <v>92147</v>
      </c>
      <c r="AC23" s="21">
        <f>'Income Statement'!AB13</f>
        <v>26527</v>
      </c>
      <c r="AD23" s="21">
        <f>'Income Statement'!AC13</f>
        <v>29576</v>
      </c>
      <c r="AE23" s="21">
        <f>'Income Statement'!AD13</f>
        <v>26997</v>
      </c>
      <c r="AF23" s="21">
        <f>'Income Statement'!AE13</f>
        <v>26644</v>
      </c>
      <c r="AG23" s="139">
        <f>SUM(AC23:AF23)</f>
        <v>109744</v>
      </c>
      <c r="AH23" s="21">
        <f>'Income Statement'!AG13</f>
        <v>25715</v>
      </c>
    </row>
    <row r="24" spans="2:34" s="7" customFormat="1" ht="15" customHeight="1">
      <c r="B24" s="88" t="s">
        <v>0</v>
      </c>
      <c r="H24" s="100"/>
      <c r="M24" s="100"/>
      <c r="R24" s="100"/>
      <c r="W24" s="100"/>
      <c r="AB24" s="100"/>
      <c r="AG24" s="100"/>
    </row>
    <row r="25" spans="2:34" s="7" customFormat="1" ht="15" customHeight="1">
      <c r="B25" s="92" t="s">
        <v>103</v>
      </c>
      <c r="D25" s="91">
        <v>529</v>
      </c>
      <c r="E25" s="91">
        <v>596</v>
      </c>
      <c r="F25" s="91">
        <v>1102</v>
      </c>
      <c r="G25" s="91">
        <v>11476</v>
      </c>
      <c r="H25" s="100">
        <f>SUM(D25:G25)</f>
        <v>13703</v>
      </c>
      <c r="I25" s="91">
        <v>1636</v>
      </c>
      <c r="J25" s="91">
        <v>2582</v>
      </c>
      <c r="K25" s="91">
        <v>2186</v>
      </c>
      <c r="L25" s="91">
        <v>4739</v>
      </c>
      <c r="M25" s="100">
        <f>SUM(I25:L25)</f>
        <v>11143</v>
      </c>
      <c r="N25" s="91">
        <v>3799</v>
      </c>
      <c r="O25" s="91">
        <v>3128</v>
      </c>
      <c r="P25" s="91">
        <v>3004</v>
      </c>
      <c r="Q25" s="91">
        <v>3081</v>
      </c>
      <c r="R25" s="100">
        <f>SUM(N25:Q25)</f>
        <v>13012</v>
      </c>
      <c r="S25" s="91">
        <v>3927</v>
      </c>
      <c r="T25" s="91">
        <v>4446</v>
      </c>
      <c r="U25" s="91">
        <v>4611</v>
      </c>
      <c r="V25" s="91">
        <v>5006</v>
      </c>
      <c r="W25" s="100">
        <f>SUM(S25:V25)</f>
        <v>17990</v>
      </c>
      <c r="X25" s="91">
        <v>6932</v>
      </c>
      <c r="Y25" s="91">
        <v>7478</v>
      </c>
      <c r="Z25" s="91">
        <v>6899</v>
      </c>
      <c r="AA25" s="91">
        <v>6743</v>
      </c>
      <c r="AB25" s="100">
        <f>SUM(X25:AA25)</f>
        <v>28052</v>
      </c>
      <c r="AC25" s="91">
        <v>7447</v>
      </c>
      <c r="AD25" s="91">
        <v>7792</v>
      </c>
      <c r="AE25" s="91">
        <v>8708</v>
      </c>
      <c r="AF25" s="91">
        <v>7669</v>
      </c>
      <c r="AG25" s="100">
        <f>SUM(AC25:AF25)</f>
        <v>31616</v>
      </c>
      <c r="AH25" s="91">
        <v>7715</v>
      </c>
    </row>
    <row r="26" spans="2:34" s="7" customFormat="1" ht="15" customHeight="1">
      <c r="B26" s="92" t="s">
        <v>104</v>
      </c>
      <c r="D26" s="91">
        <v>0</v>
      </c>
      <c r="E26" s="91">
        <v>0</v>
      </c>
      <c r="F26" s="91">
        <v>5</v>
      </c>
      <c r="G26" s="91">
        <v>0</v>
      </c>
      <c r="H26" s="100">
        <f>SUM(D26:G26)</f>
        <v>5</v>
      </c>
      <c r="I26" s="91">
        <v>0</v>
      </c>
      <c r="J26" s="91">
        <v>0</v>
      </c>
      <c r="K26" s="91">
        <v>1079</v>
      </c>
      <c r="L26" s="91">
        <v>2382</v>
      </c>
      <c r="M26" s="100">
        <f>SUM(I26:L26)</f>
        <v>3461</v>
      </c>
      <c r="N26" s="91">
        <v>653</v>
      </c>
      <c r="O26" s="91">
        <v>527</v>
      </c>
      <c r="P26" s="91">
        <v>39</v>
      </c>
      <c r="Q26" s="91">
        <v>5</v>
      </c>
      <c r="R26" s="100">
        <f>SUM(N26:Q26)</f>
        <v>1224</v>
      </c>
      <c r="S26" s="91">
        <v>0</v>
      </c>
      <c r="T26" s="91">
        <v>700</v>
      </c>
      <c r="U26" s="91">
        <v>921</v>
      </c>
      <c r="V26" s="91">
        <v>-359</v>
      </c>
      <c r="W26" s="100">
        <f>SUM(S26:V26)</f>
        <v>1262</v>
      </c>
      <c r="X26" s="91">
        <v>11</v>
      </c>
      <c r="Y26" s="91">
        <v>-11</v>
      </c>
      <c r="Z26" s="91">
        <v>0</v>
      </c>
      <c r="AA26" s="91">
        <v>537</v>
      </c>
      <c r="AB26" s="100">
        <f>SUM(X26:AA26)</f>
        <v>537</v>
      </c>
      <c r="AC26" s="91">
        <v>1162</v>
      </c>
      <c r="AD26" s="91">
        <v>504</v>
      </c>
      <c r="AE26" s="91">
        <v>-10</v>
      </c>
      <c r="AF26" s="91">
        <v>0</v>
      </c>
      <c r="AG26" s="100">
        <f>SUM(AC26:AF26)</f>
        <v>1656</v>
      </c>
      <c r="AH26" s="91">
        <v>0</v>
      </c>
    </row>
    <row r="27" spans="2:34" s="6" customFormat="1" ht="15" customHeight="1">
      <c r="B27" s="92" t="s">
        <v>105</v>
      </c>
      <c r="C27" s="7"/>
      <c r="D27" s="91">
        <v>1642</v>
      </c>
      <c r="E27" s="91">
        <v>585</v>
      </c>
      <c r="F27" s="91">
        <v>768</v>
      </c>
      <c r="G27" s="91">
        <v>1915</v>
      </c>
      <c r="H27" s="100">
        <f>SUM(D27:G27)</f>
        <v>4910</v>
      </c>
      <c r="I27" s="91">
        <v>3261</v>
      </c>
      <c r="J27" s="91">
        <v>18886</v>
      </c>
      <c r="K27" s="91">
        <v>318</v>
      </c>
      <c r="L27" s="91">
        <v>1099</v>
      </c>
      <c r="M27" s="100">
        <f>SUM(I27:L27)</f>
        <v>23564</v>
      </c>
      <c r="N27" s="91">
        <v>0</v>
      </c>
      <c r="O27" s="91">
        <v>0</v>
      </c>
      <c r="P27" s="91">
        <v>726</v>
      </c>
      <c r="Q27" s="91">
        <v>566</v>
      </c>
      <c r="R27" s="100">
        <f>SUM(N27:Q27)</f>
        <v>1292</v>
      </c>
      <c r="S27" s="91">
        <v>187</v>
      </c>
      <c r="T27" s="91">
        <v>122</v>
      </c>
      <c r="U27" s="91">
        <v>286</v>
      </c>
      <c r="V27" s="91">
        <v>315</v>
      </c>
      <c r="W27" s="100">
        <f>SUM(S27:V27)</f>
        <v>910</v>
      </c>
      <c r="X27" s="91">
        <v>58</v>
      </c>
      <c r="Y27" s="91">
        <v>10</v>
      </c>
      <c r="Z27" s="91">
        <v>0</v>
      </c>
      <c r="AA27" s="91">
        <v>0</v>
      </c>
      <c r="AB27" s="100">
        <f>SUM(X27:AA27)</f>
        <v>68</v>
      </c>
      <c r="AC27" s="91">
        <v>0</v>
      </c>
      <c r="AD27" s="91">
        <v>0</v>
      </c>
      <c r="AE27" s="91">
        <v>0</v>
      </c>
      <c r="AF27" s="91">
        <v>0</v>
      </c>
      <c r="AG27" s="100">
        <f>SUM(AC27:AF27)</f>
        <v>0</v>
      </c>
      <c r="AH27" s="91">
        <v>0</v>
      </c>
    </row>
    <row r="28" spans="2:34" s="7" customFormat="1" ht="15" customHeight="1">
      <c r="B28" s="93" t="s">
        <v>106</v>
      </c>
      <c r="C28" s="10"/>
      <c r="D28" s="91">
        <v>2163</v>
      </c>
      <c r="E28" s="91">
        <v>561</v>
      </c>
      <c r="F28" s="91">
        <v>307</v>
      </c>
      <c r="G28" s="91">
        <v>-1427</v>
      </c>
      <c r="H28" s="182">
        <v>1605</v>
      </c>
      <c r="I28" s="96">
        <v>109</v>
      </c>
      <c r="J28" s="96">
        <v>0</v>
      </c>
      <c r="K28" s="96">
        <v>878</v>
      </c>
      <c r="L28" s="96">
        <v>2825</v>
      </c>
      <c r="M28" s="182">
        <f>SUM(I28:L28)</f>
        <v>3812</v>
      </c>
      <c r="N28" s="96">
        <v>867</v>
      </c>
      <c r="O28" s="96">
        <v>2690</v>
      </c>
      <c r="P28" s="96">
        <v>-228</v>
      </c>
      <c r="Q28" s="96">
        <v>-245</v>
      </c>
      <c r="R28" s="182">
        <f>SUM(N28:Q28)</f>
        <v>3084</v>
      </c>
      <c r="S28" s="96">
        <v>-267</v>
      </c>
      <c r="T28" s="96">
        <v>-266</v>
      </c>
      <c r="U28" s="96">
        <v>-267</v>
      </c>
      <c r="V28" s="96">
        <v>-178</v>
      </c>
      <c r="W28" s="182">
        <f>SUM(S28:V28)</f>
        <v>-978</v>
      </c>
      <c r="X28" s="96">
        <v>0</v>
      </c>
      <c r="Y28" s="96">
        <v>0</v>
      </c>
      <c r="Z28" s="96">
        <v>0</v>
      </c>
      <c r="AA28" s="96">
        <v>0</v>
      </c>
      <c r="AB28" s="182">
        <f>SUM(X28:AA28)</f>
        <v>0</v>
      </c>
      <c r="AC28" s="96">
        <v>0</v>
      </c>
      <c r="AD28" s="96">
        <v>1518</v>
      </c>
      <c r="AE28" s="96">
        <v>2187</v>
      </c>
      <c r="AF28" s="96">
        <v>257</v>
      </c>
      <c r="AG28" s="182">
        <f>SUM(AC28:AF28)</f>
        <v>3962</v>
      </c>
      <c r="AH28" s="96">
        <v>-22</v>
      </c>
    </row>
    <row r="29" spans="2:34" s="24" customFormat="1" ht="15" customHeight="1">
      <c r="B29" s="89" t="s">
        <v>121</v>
      </c>
      <c r="C29" s="90"/>
      <c r="D29" s="137">
        <f>D23-SUM(D25:D28)</f>
        <v>6362</v>
      </c>
      <c r="E29" s="137">
        <f t="shared" ref="E29:H29" si="17">E23-SUM(E25:E28)</f>
        <v>6520</v>
      </c>
      <c r="F29" s="137">
        <f t="shared" si="17"/>
        <v>8187</v>
      </c>
      <c r="G29" s="186">
        <f t="shared" si="17"/>
        <v>11765</v>
      </c>
      <c r="H29" s="140">
        <f t="shared" si="17"/>
        <v>32833</v>
      </c>
      <c r="I29" s="137">
        <f>I23-SUM(I25:I28)</f>
        <v>6829</v>
      </c>
      <c r="J29" s="138">
        <f t="shared" ref="J29:L29" si="18">J23-SUM(J25:J28)</f>
        <v>10549</v>
      </c>
      <c r="K29" s="138">
        <f t="shared" si="18"/>
        <v>10004</v>
      </c>
      <c r="L29" s="138">
        <f t="shared" si="18"/>
        <v>12018</v>
      </c>
      <c r="M29" s="140">
        <f t="shared" ref="M29" si="19">M23-SUM(M25:M28)</f>
        <v>39400</v>
      </c>
      <c r="N29" s="138">
        <f t="shared" ref="N29" si="20">N23-SUM(N25:N28)</f>
        <v>14356</v>
      </c>
      <c r="O29" s="138">
        <f>O23-SUM(O25:O28)</f>
        <v>15184</v>
      </c>
      <c r="P29" s="138">
        <f>P23-SUM(P25:P28)</f>
        <v>15854</v>
      </c>
      <c r="Q29" s="138">
        <f t="shared" ref="Q29:S29" si="21">Q23-SUM(Q25:Q28)</f>
        <v>14660</v>
      </c>
      <c r="R29" s="140">
        <f t="shared" si="21"/>
        <v>60054</v>
      </c>
      <c r="S29" s="138">
        <f t="shared" si="21"/>
        <v>16341</v>
      </c>
      <c r="T29" s="138">
        <f t="shared" ref="T29:W29" si="22">T23-SUM(T25:T28)</f>
        <v>14753</v>
      </c>
      <c r="U29" s="138">
        <f t="shared" si="22"/>
        <v>17729</v>
      </c>
      <c r="V29" s="138">
        <f t="shared" si="22"/>
        <v>19964</v>
      </c>
      <c r="W29" s="140">
        <f t="shared" si="22"/>
        <v>68787</v>
      </c>
      <c r="X29" s="138">
        <f t="shared" ref="X29:Y29" si="23">X23-SUM(X25:X28)</f>
        <v>15074</v>
      </c>
      <c r="Y29" s="138">
        <f t="shared" si="23"/>
        <v>15589</v>
      </c>
      <c r="Z29" s="138">
        <f t="shared" ref="Z29:AB29" si="24">Z23-SUM(Z25:Z28)</f>
        <v>16140</v>
      </c>
      <c r="AA29" s="138">
        <f t="shared" si="24"/>
        <v>16687</v>
      </c>
      <c r="AB29" s="140">
        <f t="shared" si="24"/>
        <v>63490</v>
      </c>
      <c r="AC29" s="138">
        <f t="shared" ref="AC29:AD29" si="25">AC23-SUM(AC25:AC28)</f>
        <v>17918</v>
      </c>
      <c r="AD29" s="138">
        <f t="shared" si="25"/>
        <v>19762</v>
      </c>
      <c r="AE29" s="138">
        <f t="shared" ref="AE29" si="26">AE23-SUM(AE25:AE28)</f>
        <v>16112</v>
      </c>
      <c r="AF29" s="138">
        <f>AF23-SUM(AF25:AF28)</f>
        <v>18718</v>
      </c>
      <c r="AG29" s="140">
        <f>AG23-SUM(AG25:AG28)</f>
        <v>72510</v>
      </c>
      <c r="AH29" s="138">
        <f t="shared" ref="AH29" si="27">AH23-SUM(AH25:AH28)</f>
        <v>18022</v>
      </c>
    </row>
    <row r="30" spans="2:34" ht="15" customHeight="1">
      <c r="H30" s="25"/>
      <c r="M30" s="25"/>
      <c r="O30" s="4"/>
      <c r="P30" s="4"/>
      <c r="R30" s="25"/>
      <c r="W30" s="25"/>
      <c r="Y30" s="4"/>
      <c r="Z30" s="4"/>
      <c r="AA30" s="4"/>
      <c r="AB30" s="25"/>
      <c r="AC30" s="4"/>
      <c r="AD30" s="4"/>
      <c r="AE30" s="4"/>
      <c r="AF30" s="4"/>
      <c r="AG30" s="25"/>
      <c r="AH30" s="4"/>
    </row>
    <row r="31" spans="2:34" ht="15" customHeight="1">
      <c r="B31" s="4" t="s">
        <v>23</v>
      </c>
      <c r="P31" s="4"/>
      <c r="Y31" s="4"/>
      <c r="Z31" s="4"/>
      <c r="AA31" s="4"/>
      <c r="AC31" s="4"/>
      <c r="AD31" s="4"/>
      <c r="AE31" s="4"/>
      <c r="AF31" s="4"/>
      <c r="AH31" s="4"/>
    </row>
    <row r="32" spans="2:34" ht="15" customHeight="1">
      <c r="P32" s="4"/>
    </row>
    <row r="38" spans="2:33" ht="15" customHeight="1">
      <c r="B38" s="193"/>
    </row>
    <row r="39" spans="2:33" ht="15" customHeight="1">
      <c r="B39" s="193"/>
    </row>
    <row r="40" spans="2:33" ht="15" customHeight="1">
      <c r="B40" s="193"/>
    </row>
    <row r="42" spans="2:33" ht="15" customHeight="1">
      <c r="C42" s="27"/>
      <c r="D42" s="27"/>
      <c r="E42" s="27"/>
      <c r="F42" s="27"/>
      <c r="G42" s="27"/>
      <c r="H42" s="27"/>
      <c r="I42" s="27"/>
      <c r="J42" s="27"/>
      <c r="K42" s="27"/>
      <c r="L42" s="27"/>
      <c r="M42" s="28"/>
      <c r="N42" s="27"/>
      <c r="Q42" s="27"/>
      <c r="R42" s="28"/>
      <c r="S42" s="27"/>
      <c r="T42" s="27"/>
      <c r="V42" s="27"/>
      <c r="W42" s="28"/>
      <c r="AB42" s="28"/>
      <c r="AG42" s="28"/>
    </row>
  </sheetData>
  <hyperlinks>
    <hyperlink ref="B4" location="Cover!A1" display="Back to Main" xr:uid="{79D79024-C84D-44CF-BB95-ABE8C5813435}"/>
  </hyperlinks>
  <pageMargins left="0.25" right="0.25" top="0.5" bottom="0.5" header="0.3" footer="0.55000000000000004"/>
  <pageSetup scale="75" orientation="landscape" r:id="rId1"/>
  <headerFooter>
    <oddFooter>&amp;L&amp;8&amp;K01+046LiveRamp Holdings, Inc.&amp;C&amp;8&amp;K01+047Page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8" tint="0.79998168889431442"/>
    <pageSetUpPr fitToPage="1"/>
  </sheetPr>
  <dimension ref="B5:AG58"/>
  <sheetViews>
    <sheetView showGridLines="0" zoomScale="115" zoomScaleNormal="115" zoomScaleSheetLayoutView="130" workbookViewId="0">
      <pane xSplit="2" ySplit="8" topLeftCell="W9" activePane="bottomRight" state="frozen"/>
      <selection activeCell="AF7" sqref="AF7:AG7"/>
      <selection pane="topRight" activeCell="AF7" sqref="AF7:AG7"/>
      <selection pane="bottomLeft" activeCell="AF7" sqref="AF7:AG7"/>
      <selection pane="bottomRight" activeCell="AG10" sqref="AG10"/>
    </sheetView>
  </sheetViews>
  <sheetFormatPr defaultColWidth="8.81640625" defaultRowHeight="15" customHeight="1"/>
  <cols>
    <col min="1" max="1" width="5.54296875" style="1" customWidth="1"/>
    <col min="2" max="2" width="51.1796875" style="1" customWidth="1"/>
    <col min="3" max="18" width="10.54296875" style="30" customWidth="1"/>
    <col min="19" max="19" width="10.54296875" style="60" customWidth="1"/>
    <col min="20" max="22" width="10.54296875" style="1" customWidth="1"/>
    <col min="23" max="23" width="10.54296875" style="4" customWidth="1"/>
    <col min="24" max="33" width="10.54296875" style="1" customWidth="1"/>
    <col min="34" max="16384" width="8.81640625" style="1"/>
  </cols>
  <sheetData>
    <row r="5" spans="2:33" ht="15" customHeight="1">
      <c r="B5" s="61" t="s">
        <v>7</v>
      </c>
      <c r="C5" s="59"/>
    </row>
    <row r="6" spans="2:33" s="6" customFormat="1" ht="15" customHeight="1">
      <c r="B6" s="8" t="s">
        <v>56</v>
      </c>
      <c r="C6" s="10"/>
      <c r="D6" s="10"/>
      <c r="E6" s="10"/>
      <c r="F6" s="10"/>
      <c r="G6" s="9"/>
      <c r="H6" s="10"/>
      <c r="I6" s="10"/>
      <c r="J6" s="10"/>
      <c r="K6" s="10"/>
      <c r="L6" s="9"/>
      <c r="M6" s="10"/>
      <c r="N6" s="10"/>
      <c r="O6" s="10"/>
      <c r="P6" s="10"/>
      <c r="Q6" s="9"/>
      <c r="R6" s="10"/>
      <c r="S6" s="10"/>
      <c r="T6" s="10"/>
      <c r="U6" s="10"/>
      <c r="V6" s="9"/>
      <c r="W6" s="10"/>
      <c r="X6" s="10"/>
      <c r="Y6" s="10"/>
      <c r="Z6" s="10"/>
      <c r="AA6" s="9"/>
      <c r="AB6" s="10"/>
      <c r="AC6" s="10"/>
      <c r="AD6" s="10"/>
      <c r="AE6" s="10"/>
      <c r="AF6" s="9"/>
      <c r="AG6" s="10"/>
    </row>
    <row r="7" spans="2:33" s="6" customFormat="1" ht="15" customHeight="1">
      <c r="B7" s="31" t="s">
        <v>25</v>
      </c>
      <c r="C7" s="32"/>
      <c r="D7" s="32"/>
      <c r="E7" s="32"/>
      <c r="F7" s="32"/>
      <c r="G7" s="32"/>
      <c r="H7" s="32"/>
      <c r="I7" s="32"/>
      <c r="J7" s="32"/>
      <c r="K7" s="32"/>
      <c r="L7" s="32"/>
      <c r="M7" s="32"/>
      <c r="N7" s="32"/>
      <c r="O7" s="32"/>
      <c r="P7" s="32"/>
      <c r="Q7" s="32"/>
      <c r="R7" s="32"/>
      <c r="S7" s="195"/>
      <c r="U7" s="32"/>
      <c r="V7" s="32"/>
      <c r="W7" s="32"/>
      <c r="X7" s="32"/>
      <c r="Y7" s="32"/>
      <c r="Z7" s="32"/>
      <c r="AA7" s="32"/>
      <c r="AB7" s="32"/>
      <c r="AC7" s="32"/>
      <c r="AD7" s="32"/>
      <c r="AE7" s="32"/>
      <c r="AF7" s="32"/>
      <c r="AG7" s="32"/>
    </row>
    <row r="8" spans="2:33" s="6" customFormat="1" ht="15" customHeight="1">
      <c r="C8" s="32"/>
      <c r="D8" s="32"/>
      <c r="E8" s="32"/>
      <c r="F8" s="32"/>
      <c r="G8" s="32"/>
      <c r="H8" s="32"/>
      <c r="I8" s="32"/>
      <c r="J8" s="32"/>
      <c r="K8" s="32"/>
      <c r="L8" s="32"/>
      <c r="M8" s="32"/>
      <c r="N8" s="32"/>
      <c r="O8" s="32"/>
      <c r="P8" s="195"/>
      <c r="Q8" s="195"/>
      <c r="R8" s="195"/>
      <c r="S8" s="195"/>
      <c r="U8" s="195"/>
      <c r="V8" s="195"/>
      <c r="W8" s="195"/>
      <c r="X8" s="195"/>
      <c r="Y8" s="195"/>
      <c r="Z8" s="195"/>
      <c r="AA8" s="195"/>
      <c r="AB8" s="195"/>
      <c r="AC8" s="195"/>
      <c r="AD8" s="195"/>
      <c r="AE8" s="195"/>
      <c r="AF8" s="195"/>
      <c r="AG8" s="195"/>
    </row>
    <row r="9" spans="2:33" s="33" customFormat="1" ht="15" customHeight="1">
      <c r="C9" s="17" t="s">
        <v>149</v>
      </c>
      <c r="D9" s="17" t="s">
        <v>150</v>
      </c>
      <c r="E9" s="17" t="s">
        <v>151</v>
      </c>
      <c r="F9" s="17" t="s">
        <v>152</v>
      </c>
      <c r="G9" s="18" t="s">
        <v>153</v>
      </c>
      <c r="H9" s="17" t="s">
        <v>35</v>
      </c>
      <c r="I9" s="17" t="s">
        <v>36</v>
      </c>
      <c r="J9" s="17" t="s">
        <v>38</v>
      </c>
      <c r="K9" s="17" t="s">
        <v>41</v>
      </c>
      <c r="L9" s="18" t="s">
        <v>40</v>
      </c>
      <c r="M9" s="17" t="s">
        <v>42</v>
      </c>
      <c r="N9" s="17" t="s">
        <v>146</v>
      </c>
      <c r="O9" s="17" t="s">
        <v>154</v>
      </c>
      <c r="P9" s="17" t="s">
        <v>168</v>
      </c>
      <c r="Q9" s="18" t="s">
        <v>169</v>
      </c>
      <c r="R9" s="17" t="s">
        <v>172</v>
      </c>
      <c r="S9" s="17" t="s">
        <v>176</v>
      </c>
      <c r="T9" s="17" t="s">
        <v>177</v>
      </c>
      <c r="U9" s="17" t="s">
        <v>180</v>
      </c>
      <c r="V9" s="18" t="s">
        <v>181</v>
      </c>
      <c r="W9" s="17" t="s">
        <v>182</v>
      </c>
      <c r="X9" s="17" t="s">
        <v>186</v>
      </c>
      <c r="Y9" s="17" t="s">
        <v>187</v>
      </c>
      <c r="Z9" s="17" t="s">
        <v>191</v>
      </c>
      <c r="AA9" s="18" t="s">
        <v>192</v>
      </c>
      <c r="AB9" s="17" t="s">
        <v>195</v>
      </c>
      <c r="AC9" s="17" t="s">
        <v>197</v>
      </c>
      <c r="AD9" s="17" t="s">
        <v>199</v>
      </c>
      <c r="AE9" s="17" t="s">
        <v>214</v>
      </c>
      <c r="AF9" s="18" t="s">
        <v>215</v>
      </c>
      <c r="AG9" s="17" t="s">
        <v>216</v>
      </c>
    </row>
    <row r="10" spans="2:33" ht="15" customHeight="1">
      <c r="B10" s="23" t="s">
        <v>6</v>
      </c>
      <c r="C10" s="160"/>
      <c r="D10" s="160"/>
      <c r="E10" s="160"/>
      <c r="F10" s="160"/>
      <c r="G10" s="35"/>
      <c r="H10" s="34"/>
      <c r="I10" s="34"/>
      <c r="J10" s="34"/>
      <c r="K10" s="34"/>
      <c r="L10" s="35"/>
      <c r="M10" s="34"/>
      <c r="N10" s="160"/>
      <c r="O10" s="160"/>
      <c r="P10" s="160"/>
      <c r="Q10" s="35"/>
      <c r="R10" s="160"/>
      <c r="S10" s="160"/>
      <c r="T10" s="160"/>
      <c r="U10" s="160"/>
      <c r="V10" s="35"/>
      <c r="W10" s="160"/>
      <c r="X10" s="160"/>
      <c r="Y10" s="160"/>
      <c r="Z10" s="160"/>
      <c r="AA10" s="35"/>
      <c r="AB10" s="160"/>
      <c r="AC10" s="160"/>
      <c r="AD10" s="160"/>
      <c r="AE10" s="160"/>
      <c r="AF10" s="35"/>
      <c r="AG10" s="160"/>
    </row>
    <row r="11" spans="2:33" ht="15" customHeight="1">
      <c r="B11" s="36" t="s">
        <v>111</v>
      </c>
      <c r="C11" s="141">
        <v>23851</v>
      </c>
      <c r="D11" s="141">
        <v>24128</v>
      </c>
      <c r="E11" s="141">
        <v>28044</v>
      </c>
      <c r="F11" s="141">
        <v>40092</v>
      </c>
      <c r="G11" s="143">
        <f>SUM(C11:F11)</f>
        <v>116115</v>
      </c>
      <c r="H11" s="141">
        <v>33912</v>
      </c>
      <c r="I11" s="141">
        <v>37880</v>
      </c>
      <c r="J11" s="141">
        <v>41902</v>
      </c>
      <c r="K11" s="141">
        <v>54104</v>
      </c>
      <c r="L11" s="143">
        <f>SUM(H11:K11)</f>
        <v>167798</v>
      </c>
      <c r="M11" s="141">
        <v>53031</v>
      </c>
      <c r="N11" s="141">
        <v>60495</v>
      </c>
      <c r="O11" s="141">
        <v>62170</v>
      </c>
      <c r="P11" s="141">
        <v>75502</v>
      </c>
      <c r="Q11" s="143">
        <f>SUM(M11:P11)</f>
        <v>251198</v>
      </c>
      <c r="R11" s="141">
        <v>69892</v>
      </c>
      <c r="S11" s="141">
        <v>77942</v>
      </c>
      <c r="T11" s="141">
        <v>81700</v>
      </c>
      <c r="U11" s="141">
        <v>99402</v>
      </c>
      <c r="V11" s="143">
        <f>SUM(R11:U11)</f>
        <v>328936</v>
      </c>
      <c r="W11" s="141">
        <v>79322</v>
      </c>
      <c r="X11" s="141">
        <v>87471</v>
      </c>
      <c r="Y11" s="141">
        <v>96791</v>
      </c>
      <c r="Z11" s="141">
        <v>109517</v>
      </c>
      <c r="AA11" s="143">
        <f>SUM(W11:Z11)</f>
        <v>373101</v>
      </c>
      <c r="AB11" s="141">
        <v>95172</v>
      </c>
      <c r="AC11" s="141">
        <v>108950</v>
      </c>
      <c r="AD11" s="141">
        <v>106693</v>
      </c>
      <c r="AE11" s="141">
        <v>116497</v>
      </c>
      <c r="AF11" s="143">
        <v>427311</v>
      </c>
      <c r="AG11" s="141">
        <v>100547</v>
      </c>
    </row>
    <row r="12" spans="2:33" ht="15" customHeight="1">
      <c r="B12" s="103" t="s">
        <v>112</v>
      </c>
      <c r="C12" s="109">
        <v>0.6</v>
      </c>
      <c r="D12" s="109">
        <v>0.24</v>
      </c>
      <c r="E12" s="109">
        <v>0.27</v>
      </c>
      <c r="F12" s="109">
        <v>0.48</v>
      </c>
      <c r="G12" s="187">
        <v>0.39</v>
      </c>
      <c r="H12" s="109">
        <f t="shared" ref="H12:L12" si="0">(H11-C11)/C11</f>
        <v>0.42182717705756573</v>
      </c>
      <c r="I12" s="109">
        <f t="shared" si="0"/>
        <v>0.56996021220159154</v>
      </c>
      <c r="J12" s="109">
        <f t="shared" si="0"/>
        <v>0.49415204678362573</v>
      </c>
      <c r="K12" s="109">
        <f t="shared" si="0"/>
        <v>0.34949615883468022</v>
      </c>
      <c r="L12" s="187">
        <f t="shared" si="0"/>
        <v>0.44510183869439779</v>
      </c>
      <c r="M12" s="109">
        <f>(M11-H11)/H11</f>
        <v>0.5637827317763624</v>
      </c>
      <c r="N12" s="109">
        <f>(N11-I11)/I11</f>
        <v>0.59701689545934533</v>
      </c>
      <c r="O12" s="109">
        <f>(O11-J11)/J11</f>
        <v>0.48370006204954419</v>
      </c>
      <c r="P12" s="109">
        <f>(P11-K11)/K11</f>
        <v>0.39549756025432503</v>
      </c>
      <c r="Q12" s="187">
        <f t="shared" ref="Q12" si="1">(Q11-L11)/L11</f>
        <v>0.49702618624775025</v>
      </c>
      <c r="R12" s="109">
        <f>(R11-M11)/M11</f>
        <v>0.31794610699402237</v>
      </c>
      <c r="S12" s="109">
        <f>(S11-N11)/N11</f>
        <v>0.28840400033060581</v>
      </c>
      <c r="T12" s="109">
        <f>(T11-O11)/O11</f>
        <v>0.31413865208299824</v>
      </c>
      <c r="U12" s="109">
        <f>(U11-P11)/P11</f>
        <v>0.31654790601573468</v>
      </c>
      <c r="V12" s="187">
        <f t="shared" ref="V12" si="2">(V11-Q11)/Q11</f>
        <v>0.30946902443490792</v>
      </c>
      <c r="W12" s="109">
        <f>(W11-R11)/R11</f>
        <v>0.13492245178275053</v>
      </c>
      <c r="X12" s="109">
        <f>(X11-S11)/S11</f>
        <v>0.12225757614636525</v>
      </c>
      <c r="Y12" s="109">
        <f>(Y11-T11)/T11</f>
        <v>0.18471236230110158</v>
      </c>
      <c r="Z12" s="109">
        <f>(Z11-U11)/U11</f>
        <v>0.1017585159252329</v>
      </c>
      <c r="AA12" s="187">
        <f t="shared" ref="AA12" si="3">(AA11-V11)/V11</f>
        <v>0.13426624024126274</v>
      </c>
      <c r="AB12" s="109">
        <f>(AB11-W11)/W11</f>
        <v>0.19981846146088098</v>
      </c>
      <c r="AC12" s="109">
        <f>(AC11-X11)/X11</f>
        <v>0.24555566987915994</v>
      </c>
      <c r="AD12" s="109">
        <f>(AD11-Y11)/Y11</f>
        <v>0.1023029000630224</v>
      </c>
      <c r="AE12" s="109">
        <f>(AE11-Z11)/Z11</f>
        <v>6.3734397399490494E-2</v>
      </c>
      <c r="AF12" s="187">
        <f t="shared" ref="AF12" si="4">(AF11-AA11)/AA11</f>
        <v>0.14529577781887479</v>
      </c>
      <c r="AG12" s="109">
        <f>(AG11-AB11)/AB11</f>
        <v>5.6476694826209387E-2</v>
      </c>
    </row>
    <row r="13" spans="2:33" ht="15" customHeight="1">
      <c r="B13" s="36" t="s">
        <v>110</v>
      </c>
      <c r="C13" s="141">
        <v>22187</v>
      </c>
      <c r="D13" s="141">
        <v>23707</v>
      </c>
      <c r="E13" s="141">
        <v>27582</v>
      </c>
      <c r="F13" s="141">
        <v>32946</v>
      </c>
      <c r="G13" s="143">
        <f>SUM(C13:F13)</f>
        <v>106422</v>
      </c>
      <c r="H13" s="141">
        <v>27541</v>
      </c>
      <c r="I13" s="141">
        <v>31662</v>
      </c>
      <c r="J13" s="141">
        <v>34057</v>
      </c>
      <c r="K13" s="141">
        <v>42256</v>
      </c>
      <c r="L13" s="143">
        <f>SUM(H13:K13)</f>
        <v>135516</v>
      </c>
      <c r="M13" s="141">
        <v>33834</v>
      </c>
      <c r="N13" s="141">
        <v>38903</v>
      </c>
      <c r="O13" s="141">
        <v>38847</v>
      </c>
      <c r="P13" s="141">
        <v>46324</v>
      </c>
      <c r="Q13" s="143">
        <f>SUM(M13:P13)</f>
        <v>157908</v>
      </c>
      <c r="R13" s="141">
        <v>41385</v>
      </c>
      <c r="S13" s="141">
        <v>44989</v>
      </c>
      <c r="T13" s="141">
        <v>51263</v>
      </c>
      <c r="U13" s="141">
        <v>60387</v>
      </c>
      <c r="V13" s="143">
        <f>SUM(R13:U13)</f>
        <v>198024</v>
      </c>
      <c r="W13" s="141">
        <v>49275</v>
      </c>
      <c r="X13" s="141">
        <v>54817</v>
      </c>
      <c r="Y13" s="141">
        <v>58468</v>
      </c>
      <c r="Z13" s="141">
        <v>64379</v>
      </c>
      <c r="AA13" s="143">
        <f>SUM(W13:Z13)</f>
        <v>226939</v>
      </c>
      <c r="AB13" s="141">
        <v>53430</v>
      </c>
      <c r="AC13" s="141">
        <v>62895</v>
      </c>
      <c r="AD13" s="141">
        <v>63829</v>
      </c>
      <c r="AE13" s="141">
        <v>69569</v>
      </c>
      <c r="AF13" s="143">
        <v>249724</v>
      </c>
      <c r="AG13" s="141">
        <v>61803</v>
      </c>
    </row>
    <row r="14" spans="2:33" ht="15" customHeight="1">
      <c r="B14" s="103" t="s">
        <v>112</v>
      </c>
      <c r="C14" s="109">
        <v>0.28000000000000003</v>
      </c>
      <c r="D14" s="109">
        <v>0.17</v>
      </c>
      <c r="E14" s="109">
        <v>0.3</v>
      </c>
      <c r="F14" s="109">
        <v>0.28999999999999998</v>
      </c>
      <c r="G14" s="187">
        <v>0.26</v>
      </c>
      <c r="H14" s="109">
        <f t="shared" ref="H14:L14" si="5">(H13-C13)/C13</f>
        <v>0.24131248028124577</v>
      </c>
      <c r="I14" s="109">
        <f t="shared" si="5"/>
        <v>0.33555489939680261</v>
      </c>
      <c r="J14" s="109">
        <f t="shared" si="5"/>
        <v>0.23475455006888551</v>
      </c>
      <c r="K14" s="109">
        <f t="shared" si="5"/>
        <v>0.28258362168396772</v>
      </c>
      <c r="L14" s="187">
        <f t="shared" si="5"/>
        <v>0.27338332299712464</v>
      </c>
      <c r="M14" s="109">
        <f>(M13-H13)/H13</f>
        <v>0.22849569732398969</v>
      </c>
      <c r="N14" s="109">
        <f>(N13-I13)/I13</f>
        <v>0.22869686058998168</v>
      </c>
      <c r="O14" s="109">
        <f>(O13-J13)/J13</f>
        <v>0.14064656311477816</v>
      </c>
      <c r="P14" s="109">
        <f>(P13-K13)/K13</f>
        <v>9.6270352139341153E-2</v>
      </c>
      <c r="Q14" s="187">
        <f t="shared" ref="Q14" si="6">(Q13-L13)/L13</f>
        <v>0.16523510139024175</v>
      </c>
      <c r="R14" s="109">
        <f>(R13-M13)/M13</f>
        <v>0.22317786841638587</v>
      </c>
      <c r="S14" s="109">
        <f>(S13-N13)/N13</f>
        <v>0.15644037734879057</v>
      </c>
      <c r="T14" s="109">
        <f>(T13-O13)/O13</f>
        <v>0.31961284011635388</v>
      </c>
      <c r="U14" s="109">
        <f>(U13-P13)/P13</f>
        <v>0.303579138243675</v>
      </c>
      <c r="V14" s="187">
        <f t="shared" ref="V14" si="7">(V13-Q13)/Q13</f>
        <v>0.25404666008055321</v>
      </c>
      <c r="W14" s="109">
        <f>(W13-R13)/R13</f>
        <v>0.1906487857919536</v>
      </c>
      <c r="X14" s="109">
        <f>(X13-S13)/S13</f>
        <v>0.21845339971993155</v>
      </c>
      <c r="Y14" s="109">
        <f>(Y13-T13)/T13</f>
        <v>0.14054971421883231</v>
      </c>
      <c r="Z14" s="109">
        <f>(Z13-U13)/U13</f>
        <v>6.6106943547452265E-2</v>
      </c>
      <c r="AA14" s="187">
        <f t="shared" ref="AA14" si="8">(AA13-V13)/V13</f>
        <v>0.14601765442572617</v>
      </c>
      <c r="AB14" s="109">
        <f>(AB13-W13)/W13</f>
        <v>8.4322678843226792E-2</v>
      </c>
      <c r="AC14" s="109">
        <f>(AC13-X13)/X13</f>
        <v>0.14736304431107139</v>
      </c>
      <c r="AD14" s="109">
        <f>(AD13-Y13)/Y13</f>
        <v>9.1691181500991994E-2</v>
      </c>
      <c r="AE14" s="109">
        <f>(AE13-Z13)/Z13</f>
        <v>8.0616350052035601E-2</v>
      </c>
      <c r="AF14" s="187">
        <f t="shared" ref="AF14" si="9">(AF13-AA13)/AA13</f>
        <v>0.10040142945901762</v>
      </c>
      <c r="AG14" s="109">
        <f>(AG13-AB13)/AB13</f>
        <v>0.15670971364402023</v>
      </c>
    </row>
    <row r="15" spans="2:33" ht="15" customHeight="1">
      <c r="B15" s="101" t="s">
        <v>193</v>
      </c>
      <c r="C15" s="141">
        <v>5181</v>
      </c>
      <c r="D15" s="141">
        <v>5185</v>
      </c>
      <c r="E15" s="141">
        <v>5411</v>
      </c>
      <c r="F15" s="141">
        <v>5603</v>
      </c>
      <c r="G15" s="143">
        <f>SUM(C15:F15)</f>
        <v>21380</v>
      </c>
      <c r="H15" s="141">
        <v>6133</v>
      </c>
      <c r="I15" s="141">
        <v>6982</v>
      </c>
      <c r="J15" s="141">
        <v>7139</v>
      </c>
      <c r="K15" s="141">
        <v>9173</v>
      </c>
      <c r="L15" s="143">
        <f>SUM(H15:K15)</f>
        <v>29427</v>
      </c>
      <c r="M15" s="141">
        <v>9858</v>
      </c>
      <c r="N15" s="141">
        <v>10407</v>
      </c>
      <c r="O15" s="141">
        <v>11237</v>
      </c>
      <c r="P15" s="141">
        <v>11810</v>
      </c>
      <c r="Q15" s="143">
        <f>SUM(M15:P15)</f>
        <v>43312</v>
      </c>
      <c r="R15" s="141">
        <v>11317</v>
      </c>
      <c r="S15" s="141">
        <v>10813</v>
      </c>
      <c r="T15" s="141">
        <v>11011</v>
      </c>
      <c r="U15" s="141">
        <v>12442</v>
      </c>
      <c r="V15" s="143">
        <f>SUM(R15:U15)</f>
        <v>45583</v>
      </c>
      <c r="W15" s="141">
        <v>12185</v>
      </c>
      <c r="X15" s="141">
        <v>13602</v>
      </c>
      <c r="Y15" s="141">
        <v>14297</v>
      </c>
      <c r="Z15" s="141">
        <v>16725</v>
      </c>
      <c r="AA15" s="143">
        <f>SUM(W15:Z15)</f>
        <v>56809</v>
      </c>
      <c r="AB15" s="141">
        <v>16459</v>
      </c>
      <c r="AC15" s="141">
        <v>17176</v>
      </c>
      <c r="AD15" s="141">
        <v>18099</v>
      </c>
      <c r="AE15" s="141">
        <v>19522</v>
      </c>
      <c r="AF15" s="143">
        <f>SUM(AB15:AE15)</f>
        <v>71256</v>
      </c>
      <c r="AG15" s="141">
        <v>18475</v>
      </c>
    </row>
    <row r="16" spans="2:33" ht="15" customHeight="1">
      <c r="B16" s="103" t="s">
        <v>112</v>
      </c>
      <c r="C16" s="109">
        <v>0.7</v>
      </c>
      <c r="D16" s="109">
        <v>0.47</v>
      </c>
      <c r="E16" s="109">
        <v>0.72</v>
      </c>
      <c r="F16" s="109">
        <v>0.11</v>
      </c>
      <c r="G16" s="187">
        <v>0.45</v>
      </c>
      <c r="H16" s="109">
        <f t="shared" ref="H16:L16" si="10">(H15-C15)/C15</f>
        <v>0.18374831113684617</v>
      </c>
      <c r="I16" s="109">
        <f t="shared" si="10"/>
        <v>0.34657666345226618</v>
      </c>
      <c r="J16" s="109">
        <f t="shared" si="10"/>
        <v>0.31934947329513952</v>
      </c>
      <c r="K16" s="109">
        <f t="shared" si="10"/>
        <v>0.63715866500089235</v>
      </c>
      <c r="L16" s="187">
        <f t="shared" si="10"/>
        <v>0.37637979420018708</v>
      </c>
      <c r="M16" s="109">
        <f>(M15-H15)/H15</f>
        <v>0.60736996575900859</v>
      </c>
      <c r="N16" s="109">
        <f>(N15-I15)/I15</f>
        <v>0.49054712116871957</v>
      </c>
      <c r="O16" s="109">
        <f>(O15-J15)/J15</f>
        <v>0.57402997618714102</v>
      </c>
      <c r="P16" s="109">
        <f>(P15-K15)/K15</f>
        <v>0.28747410879755803</v>
      </c>
      <c r="Q16" s="187">
        <f t="shared" ref="Q16" si="11">(Q15-L15)/L15</f>
        <v>0.47184558398749449</v>
      </c>
      <c r="R16" s="109">
        <f>(R15-M15)/M15</f>
        <v>0.14800162304727124</v>
      </c>
      <c r="S16" s="109">
        <f>(S15-N15)/N15</f>
        <v>3.9012203324685309E-2</v>
      </c>
      <c r="T16" s="109">
        <f>(T15-O15)/O15</f>
        <v>-2.011212957194981E-2</v>
      </c>
      <c r="U16" s="109">
        <f>(U15-P15)/P15</f>
        <v>5.3513971210838271E-2</v>
      </c>
      <c r="V16" s="187">
        <f t="shared" ref="V16" si="12">(V15-Q15)/Q15</f>
        <v>5.2433505725895828E-2</v>
      </c>
      <c r="W16" s="109">
        <f>(W15-R15)/R15</f>
        <v>7.6698771759300163E-2</v>
      </c>
      <c r="X16" s="109">
        <f>(X15-S15)/S15</f>
        <v>0.2579302691205031</v>
      </c>
      <c r="Y16" s="109">
        <f>(Y15-T15)/T15</f>
        <v>0.29842884388338936</v>
      </c>
      <c r="Z16" s="109">
        <f>(Z15-U15)/U15</f>
        <v>0.34423726089053208</v>
      </c>
      <c r="AA16" s="187">
        <f t="shared" ref="AA16" si="13">(AA15-V15)/V15</f>
        <v>0.24627602395629949</v>
      </c>
      <c r="AB16" s="109">
        <f>(AB15-W15)/W15</f>
        <v>0.35075913007796472</v>
      </c>
      <c r="AC16" s="109">
        <f>(AC15-X15)/X15</f>
        <v>0.26275547713571534</v>
      </c>
      <c r="AD16" s="109">
        <f>(AD15-Y15)/Y15</f>
        <v>0.26592991536686017</v>
      </c>
      <c r="AE16" s="109">
        <f>(AE15-Z15)/Z15</f>
        <v>0.16723467862481314</v>
      </c>
      <c r="AF16" s="187">
        <f t="shared" ref="AF16" si="14">(AF15-AA15)/AA15</f>
        <v>0.25430829622066925</v>
      </c>
      <c r="AG16" s="109">
        <f>(AG15-AB15)/AB15</f>
        <v>0.12248617777507746</v>
      </c>
    </row>
    <row r="17" spans="2:33" s="22" customFormat="1" ht="15" customHeight="1">
      <c r="B17" s="102" t="s">
        <v>4</v>
      </c>
      <c r="C17" s="142">
        <f t="shared" ref="C17:T17" si="15">C13+C11+C15</f>
        <v>51219</v>
      </c>
      <c r="D17" s="142">
        <f t="shared" si="15"/>
        <v>53020</v>
      </c>
      <c r="E17" s="142">
        <f t="shared" si="15"/>
        <v>61037</v>
      </c>
      <c r="F17" s="142">
        <f t="shared" si="15"/>
        <v>78641</v>
      </c>
      <c r="G17" s="144">
        <f t="shared" si="15"/>
        <v>243917</v>
      </c>
      <c r="H17" s="142">
        <f t="shared" si="15"/>
        <v>67586</v>
      </c>
      <c r="I17" s="142">
        <f t="shared" si="15"/>
        <v>76524</v>
      </c>
      <c r="J17" s="142">
        <f t="shared" si="15"/>
        <v>83098</v>
      </c>
      <c r="K17" s="142">
        <f t="shared" si="15"/>
        <v>105533</v>
      </c>
      <c r="L17" s="144">
        <f t="shared" si="15"/>
        <v>332741</v>
      </c>
      <c r="M17" s="142">
        <f t="shared" si="15"/>
        <v>96723</v>
      </c>
      <c r="N17" s="142">
        <f t="shared" si="15"/>
        <v>109805</v>
      </c>
      <c r="O17" s="142">
        <f t="shared" si="15"/>
        <v>112254</v>
      </c>
      <c r="P17" s="142">
        <f t="shared" si="15"/>
        <v>133636</v>
      </c>
      <c r="Q17" s="144">
        <f t="shared" si="15"/>
        <v>452418</v>
      </c>
      <c r="R17" s="142">
        <f t="shared" si="15"/>
        <v>122594</v>
      </c>
      <c r="S17" s="142">
        <f t="shared" si="15"/>
        <v>133744</v>
      </c>
      <c r="T17" s="142">
        <f t="shared" si="15"/>
        <v>143974</v>
      </c>
      <c r="U17" s="142">
        <f t="shared" ref="U17:V17" si="16">U13+U11+U15</f>
        <v>172231</v>
      </c>
      <c r="V17" s="144">
        <f t="shared" si="16"/>
        <v>572543</v>
      </c>
      <c r="W17" s="142">
        <f t="shared" ref="W17:X17" si="17">W13+W11+W15</f>
        <v>140782</v>
      </c>
      <c r="X17" s="142">
        <f t="shared" si="17"/>
        <v>155890</v>
      </c>
      <c r="Y17" s="142">
        <f t="shared" ref="Y17:AA17" si="18">Y13+Y11+Y15</f>
        <v>169556</v>
      </c>
      <c r="Z17" s="142">
        <f t="shared" si="18"/>
        <v>190621</v>
      </c>
      <c r="AA17" s="144">
        <f t="shared" si="18"/>
        <v>656849</v>
      </c>
      <c r="AB17" s="142">
        <f t="shared" ref="AB17:AC17" si="19">AB13+AB11+AB15</f>
        <v>165061</v>
      </c>
      <c r="AC17" s="142">
        <f t="shared" si="19"/>
        <v>189021</v>
      </c>
      <c r="AD17" s="142">
        <f t="shared" ref="AD17:AG17" si="20">AD13+AD11+AD15</f>
        <v>188621</v>
      </c>
      <c r="AE17" s="142">
        <f t="shared" si="20"/>
        <v>205588</v>
      </c>
      <c r="AF17" s="144">
        <f t="shared" si="20"/>
        <v>748291</v>
      </c>
      <c r="AG17" s="142">
        <f t="shared" si="20"/>
        <v>180825</v>
      </c>
    </row>
    <row r="18" spans="2:33" ht="15" customHeight="1">
      <c r="B18" s="103" t="s">
        <v>112</v>
      </c>
      <c r="C18" s="109">
        <v>0.45</v>
      </c>
      <c r="D18" s="109">
        <v>0.22</v>
      </c>
      <c r="E18" s="109">
        <v>0.32</v>
      </c>
      <c r="F18" s="109">
        <v>0.36</v>
      </c>
      <c r="G18" s="188">
        <v>0.34</v>
      </c>
      <c r="H18" s="109">
        <f t="shared" ref="H18:L18" si="21">(H17-C17)/C17</f>
        <v>0.31954938597005017</v>
      </c>
      <c r="I18" s="109">
        <f t="shared" si="21"/>
        <v>0.44330441342889476</v>
      </c>
      <c r="J18" s="109">
        <f t="shared" si="21"/>
        <v>0.36143650572603503</v>
      </c>
      <c r="K18" s="109">
        <f t="shared" si="21"/>
        <v>0.34195902900522629</v>
      </c>
      <c r="L18" s="188">
        <f t="shared" si="21"/>
        <v>0.36415665984740708</v>
      </c>
      <c r="M18" s="109">
        <f>(M17-H17)/H17</f>
        <v>0.43110999319385673</v>
      </c>
      <c r="N18" s="109">
        <f>(N17-I17)/I17</f>
        <v>0.43490930949767392</v>
      </c>
      <c r="O18" s="109">
        <f>(O17-J17)/J17</f>
        <v>0.35086283665070156</v>
      </c>
      <c r="P18" s="109">
        <f>(P17-K17)/K17</f>
        <v>0.26629585058702016</v>
      </c>
      <c r="Q18" s="188">
        <f t="shared" ref="Q18" si="22">(Q17-L17)/L17</f>
        <v>0.35967013382781204</v>
      </c>
      <c r="R18" s="109">
        <f>(R17-M17)/M17</f>
        <v>0.26747516102684987</v>
      </c>
      <c r="S18" s="109">
        <f>(S17-N17)/N17</f>
        <v>0.21801375165065343</v>
      </c>
      <c r="T18" s="109">
        <f>(T17-O17)/O17</f>
        <v>0.28257344949845886</v>
      </c>
      <c r="U18" s="109">
        <f>(U17-P17)/P17</f>
        <v>0.28880690831811789</v>
      </c>
      <c r="V18" s="188">
        <f t="shared" ref="V18" si="23">(V17-Q17)/Q17</f>
        <v>0.26551772917965244</v>
      </c>
      <c r="W18" s="109">
        <f>(W17-R17)/R17</f>
        <v>0.14835962608284256</v>
      </c>
      <c r="X18" s="109">
        <f>(X17-S17)/S17</f>
        <v>0.16558499820552697</v>
      </c>
      <c r="Y18" s="109">
        <f>(Y17-T17)/T17</f>
        <v>0.17768485976634671</v>
      </c>
      <c r="Z18" s="109">
        <f>(Z17-U17)/U17</f>
        <v>0.10677520307029513</v>
      </c>
      <c r="AA18" s="188">
        <f t="shared" ref="AA18" si="24">(AA17-V17)/V17</f>
        <v>0.14724832894647213</v>
      </c>
      <c r="AB18" s="109">
        <f>(AB17-W17)/W17</f>
        <v>0.17245812674915828</v>
      </c>
      <c r="AC18" s="109">
        <f>(AC17-X17)/X17</f>
        <v>0.2125280646609789</v>
      </c>
      <c r="AD18" s="109">
        <f>(AD17-Y17)/Y17</f>
        <v>0.11244072754724103</v>
      </c>
      <c r="AE18" s="109">
        <f>(AE17-Z17)/Z17</f>
        <v>7.8517057407106253E-2</v>
      </c>
      <c r="AF18" s="188">
        <f t="shared" ref="AF18" si="25">(AF17-AA17)/AA17</f>
        <v>0.13921312204174779</v>
      </c>
      <c r="AG18" s="109">
        <f>(AG17-AB17)/AB17</f>
        <v>9.5504086368069993E-2</v>
      </c>
    </row>
    <row r="19" spans="2:33" ht="15" customHeight="1">
      <c r="B19" s="15"/>
      <c r="H19" s="60"/>
      <c r="I19" s="60"/>
      <c r="J19" s="60"/>
      <c r="K19" s="60"/>
      <c r="O19" s="60"/>
      <c r="P19" s="60"/>
      <c r="X19" s="4"/>
      <c r="Y19" s="4"/>
      <c r="Z19" s="4"/>
      <c r="AB19" s="4"/>
      <c r="AC19" s="4"/>
      <c r="AD19" s="4"/>
      <c r="AE19" s="4"/>
      <c r="AG19" s="4"/>
    </row>
    <row r="20" spans="2:33" ht="15" customHeight="1">
      <c r="B20" s="1" t="s">
        <v>23</v>
      </c>
      <c r="H20" s="189"/>
      <c r="I20" s="160"/>
      <c r="J20" s="160"/>
      <c r="K20" s="160"/>
      <c r="L20" s="174"/>
      <c r="M20" s="34"/>
      <c r="N20" s="34"/>
      <c r="O20" s="174"/>
      <c r="P20" s="174"/>
      <c r="Q20" s="174"/>
      <c r="R20" s="34"/>
      <c r="S20" s="160"/>
      <c r="X20" s="4"/>
      <c r="Y20" s="4"/>
      <c r="Z20" s="4"/>
      <c r="AB20" s="4"/>
      <c r="AC20" s="4"/>
      <c r="AD20" s="4"/>
      <c r="AE20" s="4"/>
      <c r="AG20" s="4"/>
    </row>
    <row r="23" spans="2:33" ht="15" customHeight="1">
      <c r="H23" s="37"/>
      <c r="I23" s="37"/>
      <c r="J23" s="37"/>
      <c r="K23" s="37"/>
      <c r="L23" s="37"/>
      <c r="M23" s="37"/>
      <c r="N23" s="37"/>
      <c r="O23" s="37"/>
      <c r="P23" s="37"/>
      <c r="Q23" s="37"/>
      <c r="R23" s="37"/>
      <c r="S23" s="198"/>
    </row>
    <row r="26" spans="2:33" ht="15" customHeight="1">
      <c r="C26" s="174"/>
      <c r="D26" s="174"/>
      <c r="E26" s="174"/>
      <c r="G26" s="174"/>
      <c r="H26" s="174"/>
    </row>
    <row r="27" spans="2:33" ht="15" customHeight="1">
      <c r="C27" s="174"/>
      <c r="D27" s="174"/>
      <c r="E27" s="174"/>
      <c r="G27" s="174"/>
      <c r="L27" s="34"/>
      <c r="M27" s="34"/>
      <c r="N27" s="34"/>
      <c r="O27" s="34"/>
      <c r="P27" s="34"/>
      <c r="Q27" s="34"/>
      <c r="R27" s="34"/>
      <c r="S27" s="160"/>
    </row>
    <row r="28" spans="2:33" ht="15" customHeight="1">
      <c r="C28" s="174"/>
      <c r="D28" s="174"/>
      <c r="E28" s="174"/>
      <c r="G28" s="174"/>
      <c r="L28" s="37"/>
      <c r="M28" s="37"/>
      <c r="N28" s="37"/>
      <c r="O28" s="37"/>
      <c r="P28" s="37"/>
      <c r="Q28" s="37"/>
      <c r="R28" s="37"/>
      <c r="S28" s="198"/>
    </row>
    <row r="29" spans="2:33" ht="15" customHeight="1">
      <c r="G29" s="174"/>
    </row>
    <row r="30" spans="2:33" ht="15" customHeight="1">
      <c r="H30" s="109"/>
      <c r="I30" s="109"/>
      <c r="J30" s="109"/>
      <c r="K30" s="109"/>
    </row>
    <row r="31" spans="2:33" ht="15" customHeight="1">
      <c r="H31" s="174"/>
    </row>
    <row r="32" spans="2:33" ht="15" customHeight="1">
      <c r="H32" s="174"/>
    </row>
    <row r="33" spans="3:19" ht="15" customHeight="1">
      <c r="H33" s="174"/>
    </row>
    <row r="34" spans="3:19" ht="15" customHeight="1">
      <c r="H34" s="174"/>
    </row>
    <row r="36" spans="3:19" ht="15" customHeight="1">
      <c r="C36" s="34"/>
      <c r="D36" s="34"/>
      <c r="E36" s="34"/>
      <c r="F36" s="34"/>
      <c r="G36" s="34"/>
      <c r="H36" s="34"/>
      <c r="I36" s="34"/>
      <c r="J36" s="34"/>
      <c r="K36" s="34"/>
      <c r="L36" s="34"/>
      <c r="M36" s="34"/>
      <c r="N36" s="34"/>
      <c r="O36" s="34"/>
      <c r="P36" s="34"/>
      <c r="Q36" s="34"/>
      <c r="R36" s="34"/>
      <c r="S36" s="160"/>
    </row>
    <row r="47" spans="3:19" ht="15" customHeight="1">
      <c r="C47" s="37"/>
      <c r="D47" s="37"/>
      <c r="E47" s="37"/>
      <c r="F47" s="37"/>
      <c r="G47" s="37"/>
      <c r="H47" s="37"/>
      <c r="I47" s="37"/>
      <c r="J47" s="37"/>
      <c r="K47" s="37"/>
      <c r="L47" s="37"/>
      <c r="M47" s="37"/>
      <c r="N47" s="37"/>
      <c r="O47" s="37"/>
      <c r="P47" s="37"/>
      <c r="Q47" s="37"/>
      <c r="R47" s="37"/>
      <c r="S47" s="198"/>
    </row>
    <row r="50" spans="3:19" ht="15" customHeight="1">
      <c r="C50" s="37"/>
      <c r="D50" s="37"/>
      <c r="E50" s="37"/>
      <c r="F50" s="37"/>
      <c r="G50" s="37"/>
      <c r="H50" s="37"/>
      <c r="I50" s="37"/>
      <c r="J50" s="37"/>
      <c r="K50" s="37"/>
      <c r="L50" s="37"/>
      <c r="M50" s="37"/>
      <c r="N50" s="37"/>
      <c r="O50" s="37"/>
      <c r="P50" s="37"/>
      <c r="Q50" s="37"/>
      <c r="R50" s="37"/>
      <c r="S50" s="198"/>
    </row>
    <row r="58" spans="3:19" ht="15" customHeight="1">
      <c r="C58" s="37"/>
      <c r="D58" s="37"/>
      <c r="E58" s="37"/>
      <c r="F58" s="37"/>
      <c r="G58" s="37"/>
      <c r="H58" s="37"/>
      <c r="I58" s="37"/>
      <c r="J58" s="37"/>
      <c r="K58" s="37"/>
      <c r="L58" s="37"/>
      <c r="M58" s="37"/>
      <c r="N58" s="37"/>
      <c r="O58" s="37"/>
      <c r="P58" s="37"/>
      <c r="Q58" s="37"/>
      <c r="R58" s="37"/>
      <c r="S58" s="198"/>
    </row>
  </sheetData>
  <hyperlinks>
    <hyperlink ref="B5" location="Cover!A1" display="Back to Main" xr:uid="{3A1AA0BB-2055-4F75-B943-3F4AEF3EAA47}"/>
  </hyperlinks>
  <pageMargins left="0.25" right="0.25" top="0.5" bottom="0.5" header="0.3" footer="0.55000000000000004"/>
  <pageSetup scale="74" orientation="landscape" r:id="rId1"/>
  <headerFooter>
    <oddFooter>&amp;L&amp;8&amp;K01+046LiveRamp Holdings, Inc.&amp;C&amp;8&amp;K01+047Page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8" tint="0.79998168889431442"/>
  </sheetPr>
  <dimension ref="B4:AG56"/>
  <sheetViews>
    <sheetView showGridLines="0" tabSelected="1" zoomScale="115" zoomScaleNormal="115" zoomScaleSheetLayoutView="130" workbookViewId="0">
      <pane xSplit="2" ySplit="9" topLeftCell="W10" activePane="bottomRight" state="frozen"/>
      <selection activeCell="AF7" sqref="AF7:AG7"/>
      <selection pane="topRight" activeCell="AF7" sqref="AF7:AG7"/>
      <selection pane="bottomLeft" activeCell="AF7" sqref="AF7:AG7"/>
      <selection pane="bottomRight" activeCell="AI27" sqref="AI27"/>
    </sheetView>
  </sheetViews>
  <sheetFormatPr defaultColWidth="9.1796875" defaultRowHeight="15" customHeight="1"/>
  <cols>
    <col min="1" max="1" width="5.54296875" style="6" customWidth="1"/>
    <col min="2" max="2" width="51.1796875" style="1" customWidth="1"/>
    <col min="3" max="8" width="9.1796875" style="1" bestFit="1" customWidth="1"/>
    <col min="9" max="9" width="9.81640625" style="1" customWidth="1"/>
    <col min="10" max="11" width="9.1796875" style="1" bestFit="1" customWidth="1"/>
    <col min="12" max="12" width="10.26953125" style="1" bestFit="1" customWidth="1"/>
    <col min="13" max="13" width="9.1796875" style="1" bestFit="1" customWidth="1"/>
    <col min="14" max="16" width="9.1796875" style="6" bestFit="1" customWidth="1"/>
    <col min="17" max="17" width="10.26953125" style="1" bestFit="1" customWidth="1"/>
    <col min="18" max="18" width="9.1796875" style="1" bestFit="1" customWidth="1"/>
    <col min="19" max="19" width="9.1796875" style="4" bestFit="1" customWidth="1"/>
    <col min="20" max="21" width="9.1796875" style="6" bestFit="1" customWidth="1"/>
    <col min="22" max="22" width="10.26953125" style="1" bestFit="1" customWidth="1"/>
    <col min="23" max="23" width="9.1796875" style="7" customWidth="1"/>
    <col min="24" max="26" width="9.1796875" style="6" customWidth="1"/>
    <col min="27" max="27" width="10.26953125" style="1" bestFit="1" customWidth="1"/>
    <col min="28" max="31" width="9.1796875" style="6"/>
    <col min="32" max="32" width="10.26953125" style="1" bestFit="1" customWidth="1"/>
    <col min="33" max="16384" width="9.1796875" style="6"/>
  </cols>
  <sheetData>
    <row r="4" spans="2:33" ht="15" customHeight="1">
      <c r="B4" s="61" t="s">
        <v>7</v>
      </c>
      <c r="D4" s="29"/>
      <c r="E4" s="29"/>
      <c r="F4" s="29"/>
      <c r="G4" s="29"/>
    </row>
    <row r="5" spans="2:33" ht="15" customHeight="1">
      <c r="B5" s="223" t="s">
        <v>210</v>
      </c>
      <c r="C5" s="38"/>
      <c r="D5" s="38"/>
      <c r="E5" s="38"/>
      <c r="F5" s="38"/>
      <c r="G5" s="38"/>
      <c r="H5" s="9"/>
      <c r="I5" s="9"/>
      <c r="J5" s="9"/>
      <c r="K5" s="9"/>
      <c r="L5" s="9"/>
      <c r="M5" s="9"/>
      <c r="N5" s="9"/>
      <c r="O5" s="9"/>
      <c r="P5" s="9"/>
      <c r="Q5" s="9"/>
      <c r="R5" s="9"/>
      <c r="S5" s="10"/>
      <c r="T5" s="10"/>
      <c r="U5" s="9"/>
      <c r="V5" s="9"/>
      <c r="W5" s="9"/>
      <c r="X5" s="9"/>
      <c r="Y5" s="9"/>
      <c r="Z5" s="9"/>
      <c r="AA5" s="9"/>
      <c r="AB5" s="9"/>
      <c r="AC5" s="9"/>
      <c r="AD5" s="9"/>
      <c r="AE5" s="9"/>
      <c r="AF5" s="9"/>
      <c r="AG5" s="9"/>
    </row>
    <row r="6" spans="2:33" ht="15" customHeight="1">
      <c r="B6" s="1" t="s">
        <v>200</v>
      </c>
      <c r="N6" s="1"/>
      <c r="O6" s="1"/>
      <c r="P6" s="1"/>
      <c r="T6" s="4"/>
      <c r="U6" s="1"/>
      <c r="W6" s="1"/>
      <c r="X6" s="1"/>
      <c r="Y6" s="1"/>
      <c r="Z6" s="1"/>
      <c r="AB6" s="1"/>
      <c r="AC6" s="1"/>
      <c r="AD6" s="1"/>
      <c r="AE6" s="1"/>
      <c r="AG6" s="1"/>
    </row>
    <row r="7" spans="2:33" ht="15" customHeight="1">
      <c r="N7" s="1"/>
      <c r="O7" s="1"/>
      <c r="P7" s="4"/>
      <c r="Q7" s="4"/>
      <c r="R7" s="4"/>
      <c r="T7" s="4"/>
      <c r="U7" s="4"/>
      <c r="V7" s="4"/>
      <c r="W7" s="4"/>
      <c r="X7" s="4"/>
      <c r="Y7" s="4"/>
      <c r="Z7" s="4"/>
      <c r="AA7" s="4"/>
      <c r="AB7" s="4"/>
      <c r="AC7" s="4"/>
      <c r="AD7" s="4"/>
      <c r="AE7" s="4"/>
      <c r="AF7" s="4"/>
      <c r="AG7" s="4"/>
    </row>
    <row r="8" spans="2:33" ht="15" customHeight="1">
      <c r="C8" s="184" t="s">
        <v>149</v>
      </c>
      <c r="D8" s="184" t="s">
        <v>150</v>
      </c>
      <c r="E8" s="184" t="s">
        <v>151</v>
      </c>
      <c r="F8" s="184" t="s">
        <v>152</v>
      </c>
      <c r="G8" s="18" t="s">
        <v>153</v>
      </c>
      <c r="H8" s="17" t="s">
        <v>35</v>
      </c>
      <c r="I8" s="17" t="s">
        <v>36</v>
      </c>
      <c r="J8" s="17" t="s">
        <v>38</v>
      </c>
      <c r="K8" s="17" t="s">
        <v>41</v>
      </c>
      <c r="L8" s="18" t="s">
        <v>40</v>
      </c>
      <c r="M8" s="17" t="s">
        <v>42</v>
      </c>
      <c r="N8" s="17" t="s">
        <v>146</v>
      </c>
      <c r="O8" s="17" t="s">
        <v>154</v>
      </c>
      <c r="P8" s="17" t="s">
        <v>168</v>
      </c>
      <c r="Q8" s="18" t="s">
        <v>169</v>
      </c>
      <c r="R8" s="17" t="s">
        <v>172</v>
      </c>
      <c r="S8" s="17" t="s">
        <v>176</v>
      </c>
      <c r="T8" s="17" t="s">
        <v>177</v>
      </c>
      <c r="U8" s="17" t="s">
        <v>180</v>
      </c>
      <c r="V8" s="18" t="s">
        <v>181</v>
      </c>
      <c r="W8" s="17" t="s">
        <v>182</v>
      </c>
      <c r="X8" s="17" t="s">
        <v>186</v>
      </c>
      <c r="Y8" s="17" t="s">
        <v>187</v>
      </c>
      <c r="Z8" s="17" t="s">
        <v>191</v>
      </c>
      <c r="AA8" s="18" t="s">
        <v>192</v>
      </c>
      <c r="AB8" s="17" t="s">
        <v>195</v>
      </c>
      <c r="AC8" s="17" t="s">
        <v>197</v>
      </c>
      <c r="AD8" s="17" t="s">
        <v>199</v>
      </c>
      <c r="AE8" s="17" t="s">
        <v>214</v>
      </c>
      <c r="AF8" s="18" t="s">
        <v>215</v>
      </c>
      <c r="AG8" s="17" t="s">
        <v>216</v>
      </c>
    </row>
    <row r="9" spans="2:33" ht="15" customHeight="1">
      <c r="G9" s="19"/>
      <c r="L9" s="19"/>
      <c r="M9" s="4"/>
      <c r="N9" s="4"/>
      <c r="O9" s="4"/>
      <c r="P9" s="4"/>
      <c r="Q9" s="19"/>
      <c r="R9" s="4"/>
      <c r="T9" s="4"/>
      <c r="U9" s="4"/>
      <c r="V9" s="19"/>
      <c r="W9" s="4"/>
      <c r="X9" s="4"/>
      <c r="Y9" s="4"/>
      <c r="Z9" s="4"/>
      <c r="AA9" s="19"/>
      <c r="AB9" s="4"/>
      <c r="AC9" s="4"/>
      <c r="AD9" s="4"/>
      <c r="AE9" s="4"/>
      <c r="AF9" s="19"/>
      <c r="AG9" s="4"/>
    </row>
    <row r="10" spans="2:33" s="16" customFormat="1" ht="15" customHeight="1">
      <c r="B10" s="4" t="s">
        <v>71</v>
      </c>
      <c r="C10" s="21">
        <f>'Income Statement'!C20</f>
        <v>2440</v>
      </c>
      <c r="D10" s="21">
        <f>'Income Statement'!D20</f>
        <v>4078</v>
      </c>
      <c r="E10" s="21">
        <f>'Income Statement'!E20</f>
        <v>5805</v>
      </c>
      <c r="F10" s="21">
        <f>'Income Statement'!F20</f>
        <v>8130</v>
      </c>
      <c r="G10" s="148">
        <f>SUM(C10:F10)</f>
        <v>20453</v>
      </c>
      <c r="H10" s="21">
        <f>'Income Statement'!H20</f>
        <v>5644</v>
      </c>
      <c r="I10" s="21">
        <f>'Income Statement'!I20</f>
        <v>-12568</v>
      </c>
      <c r="J10" s="21">
        <f>'Income Statement'!J20</f>
        <v>7924</v>
      </c>
      <c r="K10" s="21">
        <f>'Income Statement'!K20</f>
        <v>28308</v>
      </c>
      <c r="L10" s="148">
        <f>SUM(H10:K10)</f>
        <v>29308</v>
      </c>
      <c r="M10" s="21">
        <f>'Income Statement'!M20</f>
        <v>4579</v>
      </c>
      <c r="N10" s="21">
        <f>'Income Statement'!N20</f>
        <v>10290</v>
      </c>
      <c r="O10" s="21">
        <f>'Income Statement'!O20</f>
        <v>10331</v>
      </c>
      <c r="P10" s="21">
        <f>'Income Statement'!P20</f>
        <v>18068</v>
      </c>
      <c r="Q10" s="148">
        <f>SUM(M10:P10)</f>
        <v>43268</v>
      </c>
      <c r="R10" s="21">
        <f>'Income Statement'!R20</f>
        <v>12175</v>
      </c>
      <c r="S10" s="21">
        <f>'Income Statement'!S20</f>
        <v>12839</v>
      </c>
      <c r="T10" s="21">
        <f>'Income Statement'!T20</f>
        <v>13347</v>
      </c>
      <c r="U10" s="21">
        <f>'Income Statement'!U20</f>
        <v>33105</v>
      </c>
      <c r="V10" s="148">
        <f>SUM(R10:U10)</f>
        <v>71466</v>
      </c>
      <c r="W10" s="21">
        <f>'Income Statement'!W20</f>
        <v>7156</v>
      </c>
      <c r="X10" s="21">
        <f>'Income Statement'!X20</f>
        <v>7474</v>
      </c>
      <c r="Y10" s="21">
        <f>'Income Statement'!Y20</f>
        <v>18201</v>
      </c>
      <c r="Z10" s="21">
        <f>'Income Statement'!Z20</f>
        <v>23400</v>
      </c>
      <c r="AA10" s="148">
        <f>SUM(W10:Z10)</f>
        <v>56231</v>
      </c>
      <c r="AB10" s="21">
        <f>'Income Statement'!AB20</f>
        <v>2361</v>
      </c>
      <c r="AC10" s="21">
        <f>'Income Statement'!AC20</f>
        <v>8758</v>
      </c>
      <c r="AD10" s="21">
        <f>'Income Statement'!AD20</f>
        <v>10202</v>
      </c>
      <c r="AE10" s="21">
        <f>'Income Statement'!AE20</f>
        <v>29329</v>
      </c>
      <c r="AF10" s="148">
        <f>SUM(AB10:AE10)</f>
        <v>50650</v>
      </c>
      <c r="AG10" s="21">
        <f>'Income Statement'!AG20</f>
        <v>6410</v>
      </c>
    </row>
    <row r="11" spans="2:33" s="16" customFormat="1" ht="15" customHeight="1">
      <c r="B11" s="83" t="s">
        <v>108</v>
      </c>
      <c r="C11" s="145">
        <f>C10/'Income Statement'!C9</f>
        <v>4.7638571623811479E-2</v>
      </c>
      <c r="D11" s="145">
        <f>D10/'Income Statement'!D9</f>
        <v>7.6914371935118825E-2</v>
      </c>
      <c r="E11" s="145">
        <f>E10/'Income Statement'!E9</f>
        <v>9.5106247030489699E-2</v>
      </c>
      <c r="F11" s="145">
        <f>F10/'Income Statement'!F9</f>
        <v>0.10338118792996021</v>
      </c>
      <c r="G11" s="149">
        <f>G10/'Income Statement'!G9</f>
        <v>8.3852294018047127E-2</v>
      </c>
      <c r="H11" s="145">
        <f>H10/'Income Statement'!H9</f>
        <v>8.3508418903323167E-2</v>
      </c>
      <c r="I11" s="145">
        <f>I10/'Income Statement'!I9</f>
        <v>-0.16423605666196225</v>
      </c>
      <c r="J11" s="145">
        <f>J10/'Income Statement'!J9</f>
        <v>9.5357288984091071E-2</v>
      </c>
      <c r="K11" s="145">
        <f>K10/'Income Statement'!K9</f>
        <v>0.26823837093610531</v>
      </c>
      <c r="L11" s="149">
        <f>L10/'Income Statement'!L9</f>
        <v>8.8080519082409436E-2</v>
      </c>
      <c r="M11" s="145">
        <f>M10/'Income Statement'!M9</f>
        <v>4.7341376921724923E-2</v>
      </c>
      <c r="N11" s="145">
        <f>N10/'Income Statement'!N9</f>
        <v>9.3711579618414462E-2</v>
      </c>
      <c r="O11" s="145">
        <f>O10/'Income Statement'!O9</f>
        <v>9.2032355194469687E-2</v>
      </c>
      <c r="P11" s="145">
        <f>P10/'Income Statement'!P9</f>
        <v>0.13520308898799724</v>
      </c>
      <c r="Q11" s="149">
        <f>Q10/'Income Statement'!Q9</f>
        <v>9.5637220446578158E-2</v>
      </c>
      <c r="R11" s="145">
        <f>R10/'Income Statement'!R9</f>
        <v>9.9311548689169124E-2</v>
      </c>
      <c r="S11" s="145">
        <f>S10/'Income Statement'!S9</f>
        <v>9.5996829764325872E-2</v>
      </c>
      <c r="T11" s="145">
        <f>T10/'Income Statement'!T9</f>
        <v>9.2704238265242336E-2</v>
      </c>
      <c r="U11" s="145">
        <f>U10/'Income Statement'!U9</f>
        <v>0.19221278399359001</v>
      </c>
      <c r="V11" s="149">
        <f>V10/'Income Statement'!V9</f>
        <v>0.12482206576623939</v>
      </c>
      <c r="W11" s="145">
        <f>W10/'Income Statement'!W9</f>
        <v>5.0830361836030173E-2</v>
      </c>
      <c r="X11" s="145">
        <f>X10/'Income Statement'!X9</f>
        <v>4.7944063121431776E-2</v>
      </c>
      <c r="Y11" s="145">
        <f>Y10/'Income Statement'!Y9</f>
        <v>0.1073450659369176</v>
      </c>
      <c r="Z11" s="145">
        <f>Z10/'Income Statement'!Z9</f>
        <v>0.12275667423841025</v>
      </c>
      <c r="AA11" s="149">
        <f>AA10/'Income Statement'!AA9</f>
        <v>8.5607194347559326E-2</v>
      </c>
      <c r="AB11" s="145">
        <f>AB10/'Income Statement'!AB9</f>
        <v>1.4303802836527102E-2</v>
      </c>
      <c r="AC11" s="145">
        <f>AC10/'Income Statement'!AC9</f>
        <v>4.633347617460494E-2</v>
      </c>
      <c r="AD11" s="145">
        <f>AD10/'Income Statement'!AD9</f>
        <v>5.4087296748506264E-2</v>
      </c>
      <c r="AE11" s="145">
        <f>AE10/'Income Statement'!AE9</f>
        <v>0.14265910461700099</v>
      </c>
      <c r="AF11" s="149">
        <f>AF10/'Income Statement'!AF9</f>
        <v>6.7687570744536546E-2</v>
      </c>
      <c r="AG11" s="145">
        <f>AG10/'Income Statement'!AG9</f>
        <v>3.5448638186091522E-2</v>
      </c>
    </row>
    <row r="12" spans="2:33" s="16" customFormat="1" ht="15" customHeight="1">
      <c r="B12" s="81" t="s">
        <v>1</v>
      </c>
      <c r="C12" s="146">
        <v>5934</v>
      </c>
      <c r="D12" s="146">
        <v>6146</v>
      </c>
      <c r="E12" s="146">
        <v>6087</v>
      </c>
      <c r="F12" s="146">
        <v>6428</v>
      </c>
      <c r="G12" s="150">
        <f t="shared" ref="G12:G19" si="0">SUM(C12:F12)</f>
        <v>24595</v>
      </c>
      <c r="H12" s="146">
        <v>7057</v>
      </c>
      <c r="I12" s="146">
        <v>7440</v>
      </c>
      <c r="J12" s="146">
        <v>7492</v>
      </c>
      <c r="K12" s="146">
        <v>8296</v>
      </c>
      <c r="L12" s="150">
        <f t="shared" ref="L12:L19" si="1">SUM(H12:K12)</f>
        <v>30285</v>
      </c>
      <c r="M12" s="146">
        <v>9040</v>
      </c>
      <c r="N12" s="146">
        <v>8317</v>
      </c>
      <c r="O12" s="146">
        <v>8089</v>
      </c>
      <c r="P12" s="146">
        <v>8882</v>
      </c>
      <c r="Q12" s="150">
        <f t="shared" ref="Q12:Q19" si="2">SUM(M12:P12)</f>
        <v>34328</v>
      </c>
      <c r="R12" s="146">
        <v>8983</v>
      </c>
      <c r="S12" s="146">
        <v>9676</v>
      </c>
      <c r="T12" s="146">
        <v>10706</v>
      </c>
      <c r="U12" s="146">
        <v>11520</v>
      </c>
      <c r="V12" s="150">
        <f t="shared" ref="V12:V13" si="3">SUM(R12:U12)</f>
        <v>40885</v>
      </c>
      <c r="W12" s="146">
        <v>10928</v>
      </c>
      <c r="X12" s="146">
        <v>11004</v>
      </c>
      <c r="Y12" s="146">
        <v>11483</v>
      </c>
      <c r="Z12" s="146">
        <v>11800</v>
      </c>
      <c r="AA12" s="150">
        <f t="shared" ref="AA12:AA13" si="4">SUM(W12:Z12)</f>
        <v>45215</v>
      </c>
      <c r="AB12" s="146">
        <v>12387</v>
      </c>
      <c r="AC12" s="146">
        <v>14697</v>
      </c>
      <c r="AD12" s="146">
        <v>15191</v>
      </c>
      <c r="AE12" s="146">
        <v>14304</v>
      </c>
      <c r="AF12" s="150">
        <f t="shared" ref="AF12:AF13" si="5">SUM(AB12:AE12)</f>
        <v>56579</v>
      </c>
      <c r="AG12" s="146">
        <v>15339</v>
      </c>
    </row>
    <row r="13" spans="2:33" s="16" customFormat="1" ht="15" customHeight="1">
      <c r="B13" s="81" t="s">
        <v>103</v>
      </c>
      <c r="C13" s="146">
        <v>802</v>
      </c>
      <c r="D13" s="146">
        <v>1140</v>
      </c>
      <c r="E13" s="146">
        <v>1619</v>
      </c>
      <c r="F13" s="146">
        <v>16965</v>
      </c>
      <c r="G13" s="150">
        <v>20527</v>
      </c>
      <c r="H13" s="146">
        <v>2538</v>
      </c>
      <c r="I13" s="146">
        <v>4714</v>
      </c>
      <c r="J13" s="146">
        <v>4848</v>
      </c>
      <c r="K13" s="146">
        <v>9787</v>
      </c>
      <c r="L13" s="150">
        <f t="shared" si="1"/>
        <v>21887</v>
      </c>
      <c r="M13" s="146">
        <v>10994</v>
      </c>
      <c r="N13" s="146">
        <v>9259</v>
      </c>
      <c r="O13" s="146">
        <v>10971</v>
      </c>
      <c r="P13" s="146">
        <v>11083</v>
      </c>
      <c r="Q13" s="150">
        <f t="shared" si="2"/>
        <v>42307</v>
      </c>
      <c r="R13" s="146">
        <v>11813</v>
      </c>
      <c r="S13" s="146">
        <v>15167</v>
      </c>
      <c r="T13" s="146">
        <v>15791</v>
      </c>
      <c r="U13" s="146">
        <v>16473</v>
      </c>
      <c r="V13" s="150">
        <f t="shared" si="3"/>
        <v>59244</v>
      </c>
      <c r="W13" s="146">
        <v>20241</v>
      </c>
      <c r="X13" s="146">
        <v>24715</v>
      </c>
      <c r="Y13" s="146">
        <v>22950</v>
      </c>
      <c r="Z13" s="146">
        <v>22752</v>
      </c>
      <c r="AA13" s="150">
        <f t="shared" si="4"/>
        <v>90658</v>
      </c>
      <c r="AB13" s="146">
        <v>24342</v>
      </c>
      <c r="AC13" s="146">
        <v>27007</v>
      </c>
      <c r="AD13" s="146">
        <v>27379</v>
      </c>
      <c r="AE13" s="146">
        <v>25498</v>
      </c>
      <c r="AF13" s="150">
        <f t="shared" si="5"/>
        <v>104226</v>
      </c>
      <c r="AG13" s="146">
        <v>24249</v>
      </c>
    </row>
    <row r="14" spans="2:33" s="16" customFormat="1" ht="15" customHeight="1">
      <c r="B14" s="81" t="s">
        <v>63</v>
      </c>
      <c r="C14" s="146">
        <v>1164</v>
      </c>
      <c r="D14" s="146">
        <v>936</v>
      </c>
      <c r="E14" s="146">
        <v>858</v>
      </c>
      <c r="F14" s="146">
        <v>1973</v>
      </c>
      <c r="G14" s="150">
        <f>SUM(C14:F14)</f>
        <v>4931</v>
      </c>
      <c r="H14" s="146">
        <v>390</v>
      </c>
      <c r="I14" s="146">
        <v>297</v>
      </c>
      <c r="J14" s="146">
        <v>249</v>
      </c>
      <c r="K14" s="146">
        <v>237</v>
      </c>
      <c r="L14" s="150">
        <v>1172</v>
      </c>
      <c r="M14" s="146">
        <v>232</v>
      </c>
      <c r="N14" s="146">
        <v>223</v>
      </c>
      <c r="O14" s="146">
        <v>226</v>
      </c>
      <c r="P14" s="146">
        <v>224</v>
      </c>
      <c r="Q14" s="150">
        <f>SUM(M14:P14)</f>
        <v>905</v>
      </c>
      <c r="R14" s="146">
        <v>256</v>
      </c>
      <c r="S14" s="146">
        <v>247</v>
      </c>
      <c r="T14" s="146">
        <v>288</v>
      </c>
      <c r="U14" s="146">
        <v>275</v>
      </c>
      <c r="V14" s="150">
        <f>SUM(R14:U14)</f>
        <v>1066</v>
      </c>
      <c r="W14" s="146">
        <v>232</v>
      </c>
      <c r="X14" s="146">
        <v>233</v>
      </c>
      <c r="Y14" s="146">
        <v>353</v>
      </c>
      <c r="Z14" s="146">
        <v>300</v>
      </c>
      <c r="AA14" s="150">
        <f>SUM(W14:Z14)</f>
        <v>1118</v>
      </c>
      <c r="AB14" s="146">
        <v>420</v>
      </c>
      <c r="AC14" s="146">
        <v>443</v>
      </c>
      <c r="AD14" s="146">
        <v>467</v>
      </c>
      <c r="AE14" s="146">
        <v>403</v>
      </c>
      <c r="AF14" s="150">
        <f>SUM(AB14:AE14)</f>
        <v>1733</v>
      </c>
      <c r="AG14" s="146">
        <v>413</v>
      </c>
    </row>
    <row r="15" spans="2:33" s="16" customFormat="1" ht="15" customHeight="1">
      <c r="B15" s="81" t="s">
        <v>66</v>
      </c>
      <c r="C15" s="146">
        <v>1345</v>
      </c>
      <c r="D15" s="146">
        <v>2006</v>
      </c>
      <c r="E15" s="146">
        <v>-1376</v>
      </c>
      <c r="F15" s="146">
        <v>-5119</v>
      </c>
      <c r="G15" s="150">
        <f t="shared" si="0"/>
        <v>-3144</v>
      </c>
      <c r="H15" s="146">
        <v>2793</v>
      </c>
      <c r="I15" s="146">
        <v>2298</v>
      </c>
      <c r="J15" s="146">
        <v>3270</v>
      </c>
      <c r="K15" s="146">
        <v>-11848</v>
      </c>
      <c r="L15" s="150">
        <f t="shared" si="1"/>
        <v>-3487</v>
      </c>
      <c r="M15" s="146">
        <v>-1998</v>
      </c>
      <c r="N15" s="146">
        <v>2510</v>
      </c>
      <c r="O15" s="146">
        <v>3609</v>
      </c>
      <c r="P15" s="146">
        <v>11979</v>
      </c>
      <c r="Q15" s="150">
        <f t="shared" si="2"/>
        <v>16100</v>
      </c>
      <c r="R15" s="146">
        <v>5507</v>
      </c>
      <c r="S15" s="146">
        <v>4034</v>
      </c>
      <c r="T15" s="146">
        <v>6234</v>
      </c>
      <c r="U15" s="146">
        <v>8636</v>
      </c>
      <c r="V15" s="150">
        <f t="shared" ref="V15:V19" si="6">SUM(R15:U15)</f>
        <v>24411</v>
      </c>
      <c r="W15" s="146">
        <v>1779</v>
      </c>
      <c r="X15" s="146">
        <v>5406</v>
      </c>
      <c r="Y15" s="146">
        <v>11395</v>
      </c>
      <c r="Z15" s="146">
        <v>13979</v>
      </c>
      <c r="AA15" s="150">
        <f t="shared" ref="AA15:AA19" si="7">SUM(W15:Z15)</f>
        <v>32559</v>
      </c>
      <c r="AB15" s="146">
        <v>7161</v>
      </c>
      <c r="AC15" s="146">
        <v>6452</v>
      </c>
      <c r="AD15" s="146">
        <v>10336</v>
      </c>
      <c r="AE15" s="146">
        <v>8110</v>
      </c>
      <c r="AF15" s="150">
        <f t="shared" ref="AF15:AF19" si="8">SUM(AB15:AE15)</f>
        <v>32059</v>
      </c>
      <c r="AG15" s="146">
        <v>7820</v>
      </c>
    </row>
    <row r="16" spans="2:33" s="16" customFormat="1" ht="15" customHeight="1">
      <c r="B16" s="81" t="s">
        <v>104</v>
      </c>
      <c r="C16" s="146">
        <v>215</v>
      </c>
      <c r="D16" s="146">
        <v>8</v>
      </c>
      <c r="E16" s="146">
        <v>-25</v>
      </c>
      <c r="F16" s="146">
        <v>-29</v>
      </c>
      <c r="G16" s="150">
        <v>170</v>
      </c>
      <c r="H16" s="146">
        <v>-18</v>
      </c>
      <c r="I16" s="146">
        <v>67</v>
      </c>
      <c r="J16" s="146">
        <v>1079</v>
      </c>
      <c r="K16" s="146">
        <v>2382</v>
      </c>
      <c r="L16" s="150">
        <f t="shared" si="1"/>
        <v>3510</v>
      </c>
      <c r="M16" s="146">
        <v>653</v>
      </c>
      <c r="N16" s="146">
        <v>527</v>
      </c>
      <c r="O16" s="146">
        <v>39</v>
      </c>
      <c r="P16" s="146">
        <v>5</v>
      </c>
      <c r="Q16" s="150">
        <f t="shared" si="2"/>
        <v>1224</v>
      </c>
      <c r="R16" s="146">
        <v>0</v>
      </c>
      <c r="S16" s="146">
        <v>700</v>
      </c>
      <c r="T16" s="146">
        <v>921</v>
      </c>
      <c r="U16" s="146">
        <v>-359</v>
      </c>
      <c r="V16" s="150">
        <f t="shared" si="6"/>
        <v>1262</v>
      </c>
      <c r="W16" s="146">
        <v>11</v>
      </c>
      <c r="X16" s="146">
        <v>-11</v>
      </c>
      <c r="Y16" s="146">
        <v>0</v>
      </c>
      <c r="Z16" s="146">
        <v>537</v>
      </c>
      <c r="AA16" s="150">
        <f t="shared" si="7"/>
        <v>537</v>
      </c>
      <c r="AB16" s="146">
        <v>1162</v>
      </c>
      <c r="AC16" s="146">
        <v>504</v>
      </c>
      <c r="AD16" s="146">
        <v>-10</v>
      </c>
      <c r="AE16" s="146">
        <v>0</v>
      </c>
      <c r="AF16" s="150">
        <f t="shared" si="8"/>
        <v>1656</v>
      </c>
      <c r="AG16" s="146">
        <v>0</v>
      </c>
    </row>
    <row r="17" spans="2:33" s="16" customFormat="1" ht="15" customHeight="1">
      <c r="B17" s="81" t="s">
        <v>105</v>
      </c>
      <c r="C17" s="146">
        <v>1642</v>
      </c>
      <c r="D17" s="146">
        <v>585</v>
      </c>
      <c r="E17" s="146">
        <v>768</v>
      </c>
      <c r="F17" s="146">
        <v>1915</v>
      </c>
      <c r="G17" s="150">
        <f t="shared" si="0"/>
        <v>4910</v>
      </c>
      <c r="H17" s="146">
        <v>3261</v>
      </c>
      <c r="I17" s="146">
        <v>18886</v>
      </c>
      <c r="J17" s="146">
        <v>318</v>
      </c>
      <c r="K17" s="146">
        <v>1099</v>
      </c>
      <c r="L17" s="150">
        <f t="shared" si="1"/>
        <v>23564</v>
      </c>
      <c r="M17" s="146">
        <v>0</v>
      </c>
      <c r="N17" s="146">
        <v>0</v>
      </c>
      <c r="O17" s="146">
        <v>726</v>
      </c>
      <c r="P17" s="146">
        <v>566</v>
      </c>
      <c r="Q17" s="150">
        <f t="shared" si="2"/>
        <v>1292</v>
      </c>
      <c r="R17" s="146">
        <v>187</v>
      </c>
      <c r="S17" s="146">
        <v>122</v>
      </c>
      <c r="T17" s="146">
        <v>286</v>
      </c>
      <c r="U17" s="146">
        <v>315</v>
      </c>
      <c r="V17" s="150">
        <f t="shared" si="6"/>
        <v>910</v>
      </c>
      <c r="W17" s="146">
        <v>58</v>
      </c>
      <c r="X17" s="146">
        <v>10</v>
      </c>
      <c r="Y17" s="146">
        <v>0</v>
      </c>
      <c r="Z17" s="146">
        <v>0</v>
      </c>
      <c r="AA17" s="150">
        <f t="shared" si="7"/>
        <v>68</v>
      </c>
      <c r="AB17" s="146">
        <v>0</v>
      </c>
      <c r="AC17" s="146">
        <v>0</v>
      </c>
      <c r="AD17" s="146">
        <v>0</v>
      </c>
      <c r="AE17" s="146">
        <v>0</v>
      </c>
      <c r="AF17" s="150">
        <f t="shared" si="8"/>
        <v>0</v>
      </c>
      <c r="AG17" s="146">
        <v>0</v>
      </c>
    </row>
    <row r="18" spans="2:33" s="16" customFormat="1" ht="15" customHeight="1">
      <c r="B18" s="81" t="s">
        <v>106</v>
      </c>
      <c r="C18" s="146">
        <v>2163</v>
      </c>
      <c r="D18" s="146">
        <v>561</v>
      </c>
      <c r="E18" s="146">
        <v>307</v>
      </c>
      <c r="F18" s="146">
        <v>-1427</v>
      </c>
      <c r="G18" s="150">
        <v>1605</v>
      </c>
      <c r="H18" s="146">
        <v>109</v>
      </c>
      <c r="I18" s="146">
        <v>0</v>
      </c>
      <c r="J18" s="146">
        <v>878</v>
      </c>
      <c r="K18" s="146">
        <v>2825</v>
      </c>
      <c r="L18" s="150">
        <f t="shared" si="1"/>
        <v>3812</v>
      </c>
      <c r="M18" s="146">
        <v>1197</v>
      </c>
      <c r="N18" s="146">
        <v>2690</v>
      </c>
      <c r="O18" s="146">
        <v>-228</v>
      </c>
      <c r="P18" s="146">
        <v>-245</v>
      </c>
      <c r="Q18" s="150">
        <f t="shared" si="2"/>
        <v>3414</v>
      </c>
      <c r="R18" s="146">
        <v>-267</v>
      </c>
      <c r="S18" s="146">
        <v>-266</v>
      </c>
      <c r="T18" s="146">
        <v>-267</v>
      </c>
      <c r="U18" s="146">
        <v>-164</v>
      </c>
      <c r="V18" s="150">
        <f t="shared" si="6"/>
        <v>-964</v>
      </c>
      <c r="W18" s="146">
        <v>0</v>
      </c>
      <c r="X18" s="146">
        <v>0</v>
      </c>
      <c r="Y18" s="146">
        <v>0</v>
      </c>
      <c r="Z18" s="146">
        <v>0</v>
      </c>
      <c r="AA18" s="150">
        <f t="shared" si="7"/>
        <v>0</v>
      </c>
      <c r="AB18" s="146">
        <v>0</v>
      </c>
      <c r="AC18" s="146">
        <v>1518</v>
      </c>
      <c r="AD18" s="146">
        <v>2187</v>
      </c>
      <c r="AE18" s="146">
        <v>257</v>
      </c>
      <c r="AF18" s="150">
        <f t="shared" si="8"/>
        <v>3962</v>
      </c>
      <c r="AG18" s="146">
        <v>-22</v>
      </c>
    </row>
    <row r="19" spans="2:33" ht="15" customHeight="1">
      <c r="B19" s="81" t="s">
        <v>107</v>
      </c>
      <c r="C19" s="146">
        <v>-320</v>
      </c>
      <c r="D19" s="146">
        <v>198</v>
      </c>
      <c r="E19" s="146">
        <v>481</v>
      </c>
      <c r="F19" s="146">
        <v>-1244</v>
      </c>
      <c r="G19" s="150">
        <f t="shared" si="0"/>
        <v>-885</v>
      </c>
      <c r="H19" s="146">
        <v>-49</v>
      </c>
      <c r="I19" s="146">
        <v>49</v>
      </c>
      <c r="J19" s="146">
        <v>365</v>
      </c>
      <c r="K19" s="146">
        <v>-674</v>
      </c>
      <c r="L19" s="150">
        <f t="shared" si="1"/>
        <v>-309</v>
      </c>
      <c r="M19" s="146">
        <v>46</v>
      </c>
      <c r="N19" s="146">
        <v>145</v>
      </c>
      <c r="O19" s="146">
        <v>231</v>
      </c>
      <c r="P19" s="146">
        <v>-1671</v>
      </c>
      <c r="Q19" s="150">
        <f t="shared" si="2"/>
        <v>-1249</v>
      </c>
      <c r="R19" s="146">
        <v>-2734</v>
      </c>
      <c r="S19" s="146">
        <v>-2476</v>
      </c>
      <c r="T19" s="146">
        <v>-1633</v>
      </c>
      <c r="U19" s="146">
        <v>-4373</v>
      </c>
      <c r="V19" s="150">
        <f t="shared" si="6"/>
        <v>-11216</v>
      </c>
      <c r="W19" s="146">
        <v>-2272</v>
      </c>
      <c r="X19" s="146">
        <v>-2064</v>
      </c>
      <c r="Y19" s="146">
        <v>-4225</v>
      </c>
      <c r="Z19" s="146">
        <v>1073</v>
      </c>
      <c r="AA19" s="150">
        <f t="shared" si="7"/>
        <v>-7488</v>
      </c>
      <c r="AB19" s="146">
        <v>-3179</v>
      </c>
      <c r="AC19" s="146">
        <v>-2105</v>
      </c>
      <c r="AD19" s="146">
        <v>99</v>
      </c>
      <c r="AE19" s="146">
        <v>-59</v>
      </c>
      <c r="AF19" s="150">
        <f t="shared" si="8"/>
        <v>-5244</v>
      </c>
      <c r="AG19" s="146">
        <v>993</v>
      </c>
    </row>
    <row r="20" spans="2:33" s="16" customFormat="1" ht="15" customHeight="1" thickBot="1">
      <c r="B20" s="82" t="s">
        <v>2</v>
      </c>
      <c r="C20" s="147">
        <f t="shared" ref="C20:O20" si="9">SUM(C10,C12:C19)</f>
        <v>15385</v>
      </c>
      <c r="D20" s="147">
        <f t="shared" si="9"/>
        <v>15658</v>
      </c>
      <c r="E20" s="147">
        <f t="shared" si="9"/>
        <v>14524</v>
      </c>
      <c r="F20" s="147">
        <f t="shared" si="9"/>
        <v>27592</v>
      </c>
      <c r="G20" s="151">
        <f t="shared" si="9"/>
        <v>73162</v>
      </c>
      <c r="H20" s="147">
        <f t="shared" si="9"/>
        <v>21725</v>
      </c>
      <c r="I20" s="147">
        <f t="shared" si="9"/>
        <v>21183</v>
      </c>
      <c r="J20" s="147">
        <f t="shared" si="9"/>
        <v>26423</v>
      </c>
      <c r="K20" s="147">
        <f t="shared" si="9"/>
        <v>40412</v>
      </c>
      <c r="L20" s="151">
        <f t="shared" si="9"/>
        <v>109742</v>
      </c>
      <c r="M20" s="147">
        <f t="shared" si="9"/>
        <v>24743</v>
      </c>
      <c r="N20" s="147">
        <f t="shared" si="9"/>
        <v>33961</v>
      </c>
      <c r="O20" s="147">
        <f t="shared" si="9"/>
        <v>33994</v>
      </c>
      <c r="P20" s="147">
        <f t="shared" ref="P20:R20" si="10">SUM(P10,P12:P19)</f>
        <v>48891</v>
      </c>
      <c r="Q20" s="151">
        <f t="shared" si="10"/>
        <v>141589</v>
      </c>
      <c r="R20" s="147">
        <f t="shared" si="10"/>
        <v>35920</v>
      </c>
      <c r="S20" s="147">
        <f t="shared" ref="S20:V20" si="11">SUM(S10,S12:S19)</f>
        <v>40043</v>
      </c>
      <c r="T20" s="147">
        <f t="shared" si="11"/>
        <v>45673</v>
      </c>
      <c r="U20" s="147">
        <f t="shared" si="11"/>
        <v>65428</v>
      </c>
      <c r="V20" s="151">
        <f t="shared" si="11"/>
        <v>187064</v>
      </c>
      <c r="W20" s="147">
        <f t="shared" ref="W20:X20" si="12">SUM(W10,W12:W19)</f>
        <v>38133</v>
      </c>
      <c r="X20" s="147">
        <f t="shared" si="12"/>
        <v>46767</v>
      </c>
      <c r="Y20" s="147">
        <f t="shared" ref="Y20:AA20" si="13">SUM(Y10,Y12:Y19)</f>
        <v>60157</v>
      </c>
      <c r="Z20" s="147">
        <f t="shared" si="13"/>
        <v>73841</v>
      </c>
      <c r="AA20" s="151">
        <f t="shared" si="13"/>
        <v>218898</v>
      </c>
      <c r="AB20" s="147">
        <f t="shared" ref="AB20:AC20" si="14">SUM(AB10,AB12:AB19)</f>
        <v>44654</v>
      </c>
      <c r="AC20" s="147">
        <f t="shared" si="14"/>
        <v>57274</v>
      </c>
      <c r="AD20" s="147">
        <f t="shared" ref="AD20:AG20" si="15">SUM(AD10,AD12:AD19)</f>
        <v>65851</v>
      </c>
      <c r="AE20" s="147">
        <f t="shared" si="15"/>
        <v>77842</v>
      </c>
      <c r="AF20" s="151">
        <f t="shared" si="15"/>
        <v>245621</v>
      </c>
      <c r="AG20" s="147">
        <f t="shared" si="15"/>
        <v>55202</v>
      </c>
    </row>
    <row r="21" spans="2:33" ht="15" customHeight="1" thickTop="1">
      <c r="B21" s="83" t="s">
        <v>109</v>
      </c>
      <c r="C21" s="145">
        <f>C20/'Income Statement'!C9</f>
        <v>0.30037681329194243</v>
      </c>
      <c r="D21" s="145">
        <f>D20/'Income Statement'!D9</f>
        <v>0.29532251980384761</v>
      </c>
      <c r="E21" s="145">
        <f>E20/'Income Statement'!E9</f>
        <v>0.23795402788472567</v>
      </c>
      <c r="F21" s="145">
        <f>F20/'Income Statement'!F9</f>
        <v>0.35086023829808877</v>
      </c>
      <c r="G21" s="152">
        <f>G20/'Income Statement'!G9</f>
        <v>0.29994629320629557</v>
      </c>
      <c r="H21" s="145">
        <f>H20/'Income Statement'!H9</f>
        <v>0.32144231053768529</v>
      </c>
      <c r="I21" s="145">
        <f>I20/'Income Statement'!I9</f>
        <v>0.27681511682609378</v>
      </c>
      <c r="J21" s="145">
        <f>J20/'Income Statement'!J9</f>
        <v>0.31797395845868731</v>
      </c>
      <c r="K21" s="145">
        <f>K20/'Income Statement'!K9</f>
        <v>0.38293235291330674</v>
      </c>
      <c r="L21" s="152">
        <f>L20/'Income Statement'!L9</f>
        <v>0.32981207605915713</v>
      </c>
      <c r="M21" s="145">
        <f>M20/'Income Statement'!M9</f>
        <v>0.25581299173929678</v>
      </c>
      <c r="N21" s="145">
        <f>N20/'Income Statement'!N9</f>
        <v>0.30928464095441921</v>
      </c>
      <c r="O21" s="145">
        <f>O20/'Income Statement'!O9</f>
        <v>0.30283107951609745</v>
      </c>
      <c r="P21" s="145">
        <f>P20/'Income Statement'!P9</f>
        <v>0.36585201592385286</v>
      </c>
      <c r="Q21" s="152">
        <f>Q20/'Income Statement'!Q9</f>
        <v>0.31296058070191723</v>
      </c>
      <c r="R21" s="145">
        <f>R20/'Income Statement'!R9</f>
        <v>0.29299965740574579</v>
      </c>
      <c r="S21" s="145">
        <f>S20/'Income Statement'!S9</f>
        <v>0.29940034693145112</v>
      </c>
      <c r="T21" s="145">
        <f>T20/'Income Statement'!T9</f>
        <v>0.31723088891049772</v>
      </c>
      <c r="U21" s="145">
        <f>U20/'Income Statement'!U9</f>
        <v>0.37988515424052582</v>
      </c>
      <c r="V21" s="152">
        <f>V20/'Income Statement'!V9</f>
        <v>0.32672480494914791</v>
      </c>
      <c r="W21" s="145">
        <f>W20/'Income Statement'!W9</f>
        <v>0.27086559361281981</v>
      </c>
      <c r="X21" s="145">
        <f>X20/'Income Statement'!X9</f>
        <v>0.3</v>
      </c>
      <c r="Y21" s="145">
        <f>Y20/'Income Statement'!Y9</f>
        <v>0.35479133737526247</v>
      </c>
      <c r="Z21" s="145">
        <f>Z20/'Income Statement'!Z9</f>
        <v>0.38737075138625859</v>
      </c>
      <c r="AA21" s="152">
        <f>AA20/'Income Statement'!AA9</f>
        <v>0.33325467497095984</v>
      </c>
      <c r="AB21" s="145">
        <f>AB20/'Income Statement'!AB9</f>
        <v>0.27053028880232155</v>
      </c>
      <c r="AC21" s="145">
        <f>AC20/'Income Statement'!AC9</f>
        <v>0.30300336999592636</v>
      </c>
      <c r="AD21" s="145">
        <f>AD20/'Income Statement'!AD9</f>
        <v>0.34911807274905765</v>
      </c>
      <c r="AE21" s="145">
        <f>AE20/'Income Statement'!AE9</f>
        <v>0.37863104850477652</v>
      </c>
      <c r="AF21" s="152">
        <f>AF20/'Income Statement'!AF9</f>
        <v>0.3282426221884267</v>
      </c>
      <c r="AG21" s="145">
        <f>AG20/'Income Statement'!AG9</f>
        <v>0.30527858426655607</v>
      </c>
    </row>
    <row r="22" spans="2:33" ht="15" customHeight="1">
      <c r="C22" s="4"/>
      <c r="D22" s="4"/>
      <c r="E22" s="4"/>
      <c r="F22" s="4"/>
      <c r="H22" s="39"/>
      <c r="I22" s="39"/>
      <c r="J22" s="39"/>
      <c r="K22" s="39"/>
      <c r="L22" s="39"/>
      <c r="M22" s="39"/>
      <c r="Q22" s="39"/>
      <c r="R22" s="39"/>
      <c r="S22" s="21"/>
      <c r="V22" s="39"/>
      <c r="AA22" s="39"/>
      <c r="AD22" s="7"/>
      <c r="AF22" s="39"/>
      <c r="AG22" s="7"/>
    </row>
    <row r="23" spans="2:33" ht="15" customHeight="1">
      <c r="AD23" s="7"/>
      <c r="AG23" s="7"/>
    </row>
    <row r="24" spans="2:33" s="1" customFormat="1" ht="15" customHeight="1">
      <c r="B24" s="1" t="s">
        <v>201</v>
      </c>
      <c r="C24" s="208" t="s">
        <v>202</v>
      </c>
      <c r="D24" s="208" t="s">
        <v>202</v>
      </c>
      <c r="E24" s="208" t="s">
        <v>202</v>
      </c>
      <c r="F24" s="208" t="s">
        <v>202</v>
      </c>
      <c r="G24" s="209" t="s">
        <v>202</v>
      </c>
      <c r="H24" s="208" t="s">
        <v>202</v>
      </c>
      <c r="I24" s="208" t="s">
        <v>202</v>
      </c>
      <c r="J24" s="208" t="s">
        <v>202</v>
      </c>
      <c r="K24" s="208" t="s">
        <v>202</v>
      </c>
      <c r="L24" s="209" t="s">
        <v>202</v>
      </c>
      <c r="M24" s="208" t="s">
        <v>202</v>
      </c>
      <c r="N24" s="208" t="s">
        <v>202</v>
      </c>
      <c r="O24" s="208" t="s">
        <v>202</v>
      </c>
      <c r="P24" s="208" t="s">
        <v>202</v>
      </c>
      <c r="Q24" s="215" t="s">
        <v>202</v>
      </c>
      <c r="R24" s="208" t="s">
        <v>202</v>
      </c>
      <c r="S24" s="208" t="s">
        <v>202</v>
      </c>
      <c r="T24" s="208" t="s">
        <v>202</v>
      </c>
      <c r="U24" s="208" t="s">
        <v>202</v>
      </c>
      <c r="V24" s="215" t="s">
        <v>202</v>
      </c>
      <c r="W24" s="39">
        <f>W10</f>
        <v>7156</v>
      </c>
      <c r="X24" s="39">
        <f t="shared" ref="X24:AC24" si="16">X10</f>
        <v>7474</v>
      </c>
      <c r="Y24" s="39">
        <f t="shared" si="16"/>
        <v>18201</v>
      </c>
      <c r="Z24" s="39">
        <f t="shared" si="16"/>
        <v>23400</v>
      </c>
      <c r="AA24" s="217">
        <f t="shared" si="16"/>
        <v>56231</v>
      </c>
      <c r="AB24" s="39">
        <f t="shared" si="16"/>
        <v>2361</v>
      </c>
      <c r="AC24" s="39">
        <f t="shared" si="16"/>
        <v>8758</v>
      </c>
      <c r="AD24" s="21">
        <f t="shared" ref="AD24:AG24" si="17">AD10</f>
        <v>10202</v>
      </c>
      <c r="AE24" s="39">
        <f t="shared" si="17"/>
        <v>29329</v>
      </c>
      <c r="AF24" s="217">
        <f t="shared" si="17"/>
        <v>50650</v>
      </c>
      <c r="AG24" s="21">
        <f t="shared" si="17"/>
        <v>6410</v>
      </c>
    </row>
    <row r="25" spans="2:33" s="1" customFormat="1" ht="15" customHeight="1">
      <c r="B25" s="205" t="s">
        <v>103</v>
      </c>
      <c r="C25" s="208" t="s">
        <v>202</v>
      </c>
      <c r="D25" s="208" t="s">
        <v>202</v>
      </c>
      <c r="E25" s="208" t="s">
        <v>202</v>
      </c>
      <c r="F25" s="208" t="s">
        <v>202</v>
      </c>
      <c r="G25" s="210" t="s">
        <v>202</v>
      </c>
      <c r="H25" s="208" t="s">
        <v>202</v>
      </c>
      <c r="I25" s="208" t="s">
        <v>202</v>
      </c>
      <c r="J25" s="208" t="s">
        <v>202</v>
      </c>
      <c r="K25" s="208" t="s">
        <v>202</v>
      </c>
      <c r="L25" s="210" t="s">
        <v>202</v>
      </c>
      <c r="M25" s="208" t="s">
        <v>202</v>
      </c>
      <c r="N25" s="208" t="s">
        <v>202</v>
      </c>
      <c r="O25" s="208" t="s">
        <v>202</v>
      </c>
      <c r="P25" s="208" t="s">
        <v>202</v>
      </c>
      <c r="Q25" s="210" t="s">
        <v>202</v>
      </c>
      <c r="R25" s="208" t="s">
        <v>202</v>
      </c>
      <c r="S25" s="208" t="s">
        <v>202</v>
      </c>
      <c r="T25" s="208" t="s">
        <v>202</v>
      </c>
      <c r="U25" s="208" t="s">
        <v>202</v>
      </c>
      <c r="V25" s="210" t="s">
        <v>202</v>
      </c>
      <c r="W25" s="191">
        <f>W13</f>
        <v>20241</v>
      </c>
      <c r="X25" s="191">
        <f t="shared" ref="X25:AC25" si="18">X13</f>
        <v>24715</v>
      </c>
      <c r="Y25" s="191">
        <f t="shared" si="18"/>
        <v>22950</v>
      </c>
      <c r="Z25" s="191">
        <f t="shared" si="18"/>
        <v>22752</v>
      </c>
      <c r="AA25" s="150">
        <f t="shared" si="18"/>
        <v>90658</v>
      </c>
      <c r="AB25" s="191">
        <f t="shared" si="18"/>
        <v>24342</v>
      </c>
      <c r="AC25" s="191">
        <f t="shared" si="18"/>
        <v>27007</v>
      </c>
      <c r="AD25" s="146">
        <f t="shared" ref="AD25:AG25" si="19">AD13</f>
        <v>27379</v>
      </c>
      <c r="AE25" s="191">
        <f t="shared" si="19"/>
        <v>25498</v>
      </c>
      <c r="AF25" s="150">
        <f t="shared" si="19"/>
        <v>104226</v>
      </c>
      <c r="AG25" s="146">
        <f t="shared" si="19"/>
        <v>24249</v>
      </c>
    </row>
    <row r="26" spans="2:33" s="1" customFormat="1" ht="15" customHeight="1">
      <c r="B26" s="205" t="s">
        <v>203</v>
      </c>
      <c r="C26" s="208" t="s">
        <v>202</v>
      </c>
      <c r="D26" s="208" t="s">
        <v>202</v>
      </c>
      <c r="E26" s="208" t="s">
        <v>202</v>
      </c>
      <c r="F26" s="208" t="s">
        <v>202</v>
      </c>
      <c r="G26" s="210" t="s">
        <v>202</v>
      </c>
      <c r="H26" s="208" t="s">
        <v>202</v>
      </c>
      <c r="I26" s="208" t="s">
        <v>202</v>
      </c>
      <c r="J26" s="208" t="s">
        <v>202</v>
      </c>
      <c r="K26" s="208" t="s">
        <v>202</v>
      </c>
      <c r="L26" s="210" t="s">
        <v>202</v>
      </c>
      <c r="M26" s="208" t="s">
        <v>202</v>
      </c>
      <c r="N26" s="208" t="s">
        <v>202</v>
      </c>
      <c r="O26" s="208" t="s">
        <v>202</v>
      </c>
      <c r="P26" s="208" t="s">
        <v>202</v>
      </c>
      <c r="Q26" s="210" t="s">
        <v>202</v>
      </c>
      <c r="R26" s="208" t="s">
        <v>202</v>
      </c>
      <c r="S26" s="208" t="s">
        <v>202</v>
      </c>
      <c r="T26" s="208" t="s">
        <v>202</v>
      </c>
      <c r="U26" s="208" t="s">
        <v>202</v>
      </c>
      <c r="V26" s="210" t="s">
        <v>202</v>
      </c>
      <c r="W26" s="191">
        <v>7269</v>
      </c>
      <c r="X26" s="191">
        <v>7140</v>
      </c>
      <c r="Y26" s="191">
        <v>7173</v>
      </c>
      <c r="Z26" s="191">
        <v>7111</v>
      </c>
      <c r="AA26" s="150">
        <f>SUM(W26:Z26)</f>
        <v>28693</v>
      </c>
      <c r="AB26" s="191">
        <v>7239</v>
      </c>
      <c r="AC26" s="191">
        <v>8068</v>
      </c>
      <c r="AD26" s="146">
        <v>7929</v>
      </c>
      <c r="AE26" s="191">
        <v>6545</v>
      </c>
      <c r="AF26" s="150">
        <f>SUM(AB26:AE26)</f>
        <v>29781</v>
      </c>
      <c r="AG26" s="146">
        <v>6555</v>
      </c>
    </row>
    <row r="27" spans="2:33" s="1" customFormat="1" ht="15" customHeight="1">
      <c r="B27" s="205" t="s">
        <v>104</v>
      </c>
      <c r="C27" s="208" t="s">
        <v>202</v>
      </c>
      <c r="D27" s="208" t="s">
        <v>202</v>
      </c>
      <c r="E27" s="208" t="s">
        <v>202</v>
      </c>
      <c r="F27" s="208" t="s">
        <v>202</v>
      </c>
      <c r="G27" s="210" t="s">
        <v>202</v>
      </c>
      <c r="H27" s="208" t="s">
        <v>202</v>
      </c>
      <c r="I27" s="208" t="s">
        <v>202</v>
      </c>
      <c r="J27" s="208" t="s">
        <v>202</v>
      </c>
      <c r="K27" s="208" t="s">
        <v>202</v>
      </c>
      <c r="L27" s="210" t="s">
        <v>202</v>
      </c>
      <c r="M27" s="208" t="s">
        <v>202</v>
      </c>
      <c r="N27" s="208" t="s">
        <v>202</v>
      </c>
      <c r="O27" s="208" t="s">
        <v>202</v>
      </c>
      <c r="P27" s="208" t="s">
        <v>202</v>
      </c>
      <c r="Q27" s="210" t="s">
        <v>202</v>
      </c>
      <c r="R27" s="208" t="s">
        <v>202</v>
      </c>
      <c r="S27" s="208" t="s">
        <v>202</v>
      </c>
      <c r="T27" s="208" t="s">
        <v>202</v>
      </c>
      <c r="U27" s="208" t="s">
        <v>202</v>
      </c>
      <c r="V27" s="210" t="s">
        <v>202</v>
      </c>
      <c r="W27" s="191">
        <f>W16</f>
        <v>11</v>
      </c>
      <c r="X27" s="191">
        <f t="shared" ref="X27:AC27" si="20">X16</f>
        <v>-11</v>
      </c>
      <c r="Y27" s="191">
        <f t="shared" si="20"/>
        <v>0</v>
      </c>
      <c r="Z27" s="191">
        <f t="shared" si="20"/>
        <v>537</v>
      </c>
      <c r="AA27" s="150">
        <f t="shared" si="20"/>
        <v>537</v>
      </c>
      <c r="AB27" s="191">
        <f t="shared" si="20"/>
        <v>1162</v>
      </c>
      <c r="AC27" s="191">
        <f t="shared" si="20"/>
        <v>504</v>
      </c>
      <c r="AD27" s="146">
        <f t="shared" ref="AD27:AG27" si="21">AD16</f>
        <v>-10</v>
      </c>
      <c r="AE27" s="191">
        <f t="shared" si="21"/>
        <v>0</v>
      </c>
      <c r="AF27" s="150">
        <f t="shared" si="21"/>
        <v>1656</v>
      </c>
      <c r="AG27" s="146">
        <f t="shared" si="21"/>
        <v>0</v>
      </c>
    </row>
    <row r="28" spans="2:33" s="1" customFormat="1" ht="15" customHeight="1">
      <c r="B28" s="205" t="s">
        <v>106</v>
      </c>
      <c r="C28" s="208" t="s">
        <v>202</v>
      </c>
      <c r="D28" s="208" t="s">
        <v>202</v>
      </c>
      <c r="E28" s="208" t="s">
        <v>202</v>
      </c>
      <c r="F28" s="208" t="s">
        <v>202</v>
      </c>
      <c r="G28" s="210" t="s">
        <v>202</v>
      </c>
      <c r="H28" s="208" t="s">
        <v>202</v>
      </c>
      <c r="I28" s="208" t="s">
        <v>202</v>
      </c>
      <c r="J28" s="208" t="s">
        <v>202</v>
      </c>
      <c r="K28" s="208" t="s">
        <v>202</v>
      </c>
      <c r="L28" s="210" t="s">
        <v>202</v>
      </c>
      <c r="M28" s="208" t="s">
        <v>202</v>
      </c>
      <c r="N28" s="208" t="s">
        <v>202</v>
      </c>
      <c r="O28" s="208" t="s">
        <v>202</v>
      </c>
      <c r="P28" s="208" t="s">
        <v>202</v>
      </c>
      <c r="Q28" s="210" t="s">
        <v>202</v>
      </c>
      <c r="R28" s="208" t="s">
        <v>202</v>
      </c>
      <c r="S28" s="208" t="s">
        <v>202</v>
      </c>
      <c r="T28" s="208" t="s">
        <v>202</v>
      </c>
      <c r="U28" s="208" t="s">
        <v>202</v>
      </c>
      <c r="V28" s="210" t="s">
        <v>202</v>
      </c>
      <c r="W28" s="191">
        <f>W18</f>
        <v>0</v>
      </c>
      <c r="X28" s="191">
        <f t="shared" ref="X28:AC28" si="22">X18</f>
        <v>0</v>
      </c>
      <c r="Y28" s="191">
        <f t="shared" si="22"/>
        <v>0</v>
      </c>
      <c r="Z28" s="191">
        <f t="shared" si="22"/>
        <v>0</v>
      </c>
      <c r="AA28" s="150">
        <f t="shared" si="22"/>
        <v>0</v>
      </c>
      <c r="AB28" s="191">
        <f t="shared" si="22"/>
        <v>0</v>
      </c>
      <c r="AC28" s="191">
        <f t="shared" si="22"/>
        <v>1518</v>
      </c>
      <c r="AD28" s="146">
        <f t="shared" ref="AD28:AG28" si="23">AD18</f>
        <v>2187</v>
      </c>
      <c r="AE28" s="191">
        <f t="shared" si="23"/>
        <v>257</v>
      </c>
      <c r="AF28" s="150">
        <f t="shared" si="23"/>
        <v>3962</v>
      </c>
      <c r="AG28" s="146">
        <f t="shared" si="23"/>
        <v>-22</v>
      </c>
    </row>
    <row r="29" spans="2:33" s="1" customFormat="1" ht="15" customHeight="1">
      <c r="B29" s="205" t="s">
        <v>204</v>
      </c>
      <c r="C29" s="208" t="s">
        <v>202</v>
      </c>
      <c r="D29" s="208" t="s">
        <v>202</v>
      </c>
      <c r="E29" s="208" t="s">
        <v>202</v>
      </c>
      <c r="F29" s="208" t="s">
        <v>202</v>
      </c>
      <c r="G29" s="210" t="s">
        <v>202</v>
      </c>
      <c r="H29" s="208" t="s">
        <v>202</v>
      </c>
      <c r="I29" s="208" t="s">
        <v>202</v>
      </c>
      <c r="J29" s="208" t="s">
        <v>202</v>
      </c>
      <c r="K29" s="208" t="s">
        <v>202</v>
      </c>
      <c r="L29" s="210" t="s">
        <v>202</v>
      </c>
      <c r="M29" s="208" t="s">
        <v>202</v>
      </c>
      <c r="N29" s="208" t="s">
        <v>202</v>
      </c>
      <c r="O29" s="208" t="s">
        <v>202</v>
      </c>
      <c r="P29" s="208" t="s">
        <v>202</v>
      </c>
      <c r="Q29" s="210" t="s">
        <v>202</v>
      </c>
      <c r="R29" s="208" t="s">
        <v>202</v>
      </c>
      <c r="S29" s="208" t="s">
        <v>202</v>
      </c>
      <c r="T29" s="208" t="s">
        <v>202</v>
      </c>
      <c r="U29" s="208" t="s">
        <v>202</v>
      </c>
      <c r="V29" s="210" t="s">
        <v>202</v>
      </c>
      <c r="W29" s="191">
        <v>-7182.9810000000007</v>
      </c>
      <c r="X29" s="191">
        <v>-8311.2839999999997</v>
      </c>
      <c r="Y29" s="191">
        <v>-7862.1030000000001</v>
      </c>
      <c r="Z29" s="191">
        <v>-7934.4000000000005</v>
      </c>
      <c r="AA29" s="150">
        <f>SUM(W29:Z29)</f>
        <v>-31290.768</v>
      </c>
      <c r="AB29" s="191">
        <v>-10150.33</v>
      </c>
      <c r="AC29" s="191">
        <v>-11500.07</v>
      </c>
      <c r="AD29" s="146">
        <v>-11620.35</v>
      </c>
      <c r="AE29" s="191">
        <v>-10013</v>
      </c>
      <c r="AF29" s="150">
        <f>SUM(AB29:AE29)</f>
        <v>-43283.75</v>
      </c>
      <c r="AG29" s="146">
        <v>-9542.42</v>
      </c>
    </row>
    <row r="30" spans="2:33" s="1" customFormat="1" ht="15" customHeight="1" thickBot="1">
      <c r="B30" s="206" t="s">
        <v>205</v>
      </c>
      <c r="C30" s="207">
        <f t="shared" ref="C30:AC30" si="24">SUM(C24,C25:C29)</f>
        <v>0</v>
      </c>
      <c r="D30" s="207">
        <f t="shared" si="24"/>
        <v>0</v>
      </c>
      <c r="E30" s="207">
        <f t="shared" si="24"/>
        <v>0</v>
      </c>
      <c r="F30" s="207">
        <f t="shared" si="24"/>
        <v>0</v>
      </c>
      <c r="G30" s="151">
        <f t="shared" si="24"/>
        <v>0</v>
      </c>
      <c r="H30" s="207">
        <f t="shared" si="24"/>
        <v>0</v>
      </c>
      <c r="I30" s="207">
        <f t="shared" si="24"/>
        <v>0</v>
      </c>
      <c r="J30" s="207">
        <f t="shared" si="24"/>
        <v>0</v>
      </c>
      <c r="K30" s="207">
        <f t="shared" si="24"/>
        <v>0</v>
      </c>
      <c r="L30" s="151">
        <f t="shared" si="24"/>
        <v>0</v>
      </c>
      <c r="M30" s="207">
        <f t="shared" si="24"/>
        <v>0</v>
      </c>
      <c r="N30" s="207">
        <f t="shared" si="24"/>
        <v>0</v>
      </c>
      <c r="O30" s="207">
        <f t="shared" si="24"/>
        <v>0</v>
      </c>
      <c r="P30" s="207">
        <f t="shared" si="24"/>
        <v>0</v>
      </c>
      <c r="Q30" s="151">
        <f t="shared" si="24"/>
        <v>0</v>
      </c>
      <c r="R30" s="207">
        <f t="shared" si="24"/>
        <v>0</v>
      </c>
      <c r="S30" s="207">
        <f t="shared" si="24"/>
        <v>0</v>
      </c>
      <c r="T30" s="207">
        <f t="shared" si="24"/>
        <v>0</v>
      </c>
      <c r="U30" s="207">
        <f t="shared" si="24"/>
        <v>0</v>
      </c>
      <c r="V30" s="151">
        <f t="shared" si="24"/>
        <v>0</v>
      </c>
      <c r="W30" s="207">
        <f t="shared" si="24"/>
        <v>27494.019</v>
      </c>
      <c r="X30" s="207">
        <f t="shared" si="24"/>
        <v>31006.716</v>
      </c>
      <c r="Y30" s="207">
        <f t="shared" si="24"/>
        <v>40461.896999999997</v>
      </c>
      <c r="Z30" s="207">
        <f t="shared" si="24"/>
        <v>45865.599999999999</v>
      </c>
      <c r="AA30" s="151">
        <f t="shared" si="24"/>
        <v>144828.23199999999</v>
      </c>
      <c r="AB30" s="207">
        <f t="shared" si="24"/>
        <v>24953.67</v>
      </c>
      <c r="AC30" s="207">
        <f t="shared" si="24"/>
        <v>34354.93</v>
      </c>
      <c r="AD30" s="147">
        <f t="shared" ref="AD30:AG30" si="25">SUM(AD24,AD25:AD29)</f>
        <v>36066.65</v>
      </c>
      <c r="AE30" s="207">
        <f t="shared" si="25"/>
        <v>51616</v>
      </c>
      <c r="AF30" s="151">
        <f t="shared" si="25"/>
        <v>146991.25</v>
      </c>
      <c r="AG30" s="147">
        <f t="shared" si="25"/>
        <v>27649.58</v>
      </c>
    </row>
    <row r="31" spans="2:33" s="1" customFormat="1" ht="15" customHeight="1" thickTop="1">
      <c r="H31" s="39"/>
      <c r="I31" s="39"/>
      <c r="J31" s="39"/>
      <c r="K31" s="39"/>
      <c r="L31" s="39"/>
      <c r="M31" s="39"/>
      <c r="Q31" s="39"/>
      <c r="R31" s="39"/>
      <c r="S31" s="39"/>
      <c r="V31" s="39"/>
      <c r="AA31" s="39"/>
      <c r="AD31" s="4"/>
      <c r="AF31" s="39"/>
      <c r="AG31" s="4"/>
    </row>
    <row r="32" spans="2:33" s="1" customFormat="1" ht="15" customHeight="1">
      <c r="H32" s="39"/>
      <c r="I32" s="39"/>
      <c r="J32" s="39"/>
      <c r="K32" s="39"/>
      <c r="L32" s="39"/>
      <c r="M32" s="39"/>
      <c r="Q32" s="39"/>
      <c r="R32" s="39"/>
      <c r="S32" s="39"/>
      <c r="V32" s="39"/>
      <c r="AA32" s="39"/>
      <c r="AD32" s="4"/>
      <c r="AF32" s="39"/>
      <c r="AG32" s="4"/>
    </row>
    <row r="33" spans="2:33" s="1" customFormat="1" ht="15" customHeight="1">
      <c r="B33" t="s">
        <v>206</v>
      </c>
      <c r="C33"/>
      <c r="D33"/>
      <c r="E33"/>
      <c r="F33"/>
      <c r="H33" s="40"/>
      <c r="I33" s="40"/>
      <c r="J33" s="40"/>
      <c r="K33" s="40"/>
      <c r="L33" s="40"/>
      <c r="M33" s="40"/>
      <c r="Q33" s="40"/>
      <c r="R33" s="40"/>
      <c r="S33" s="40"/>
      <c r="V33" s="40"/>
      <c r="AA33" s="40"/>
      <c r="AD33" s="4"/>
      <c r="AF33" s="40"/>
      <c r="AG33" s="4"/>
    </row>
    <row r="34" spans="2:33" s="1" customFormat="1" ht="15" customHeight="1">
      <c r="B34" s="211" t="s">
        <v>67</v>
      </c>
      <c r="C34" s="208" t="s">
        <v>202</v>
      </c>
      <c r="D34" s="208" t="s">
        <v>202</v>
      </c>
      <c r="E34" s="208" t="s">
        <v>202</v>
      </c>
      <c r="F34" s="208" t="s">
        <v>202</v>
      </c>
      <c r="G34" s="212" t="s">
        <v>202</v>
      </c>
      <c r="H34" s="208" t="s">
        <v>202</v>
      </c>
      <c r="I34" s="208" t="s">
        <v>202</v>
      </c>
      <c r="J34" s="208" t="s">
        <v>202</v>
      </c>
      <c r="K34" s="208" t="s">
        <v>202</v>
      </c>
      <c r="L34" s="212" t="s">
        <v>202</v>
      </c>
      <c r="M34" s="208" t="s">
        <v>202</v>
      </c>
      <c r="N34" s="208" t="s">
        <v>202</v>
      </c>
      <c r="O34" s="208" t="s">
        <v>202</v>
      </c>
      <c r="P34" s="208" t="s">
        <v>202</v>
      </c>
      <c r="Q34" s="215" t="s">
        <v>202</v>
      </c>
      <c r="R34" s="208" t="s">
        <v>202</v>
      </c>
      <c r="S34" s="208" t="s">
        <v>202</v>
      </c>
      <c r="T34" s="208" t="s">
        <v>202</v>
      </c>
      <c r="U34" s="208" t="s">
        <v>202</v>
      </c>
      <c r="V34" s="215" t="s">
        <v>202</v>
      </c>
      <c r="W34" s="213">
        <f>'Income Statement'!W23</f>
        <v>4.1773201172171433E-2</v>
      </c>
      <c r="X34" s="213">
        <f>'Income Statement'!X23</f>
        <v>4.3547672873890039E-2</v>
      </c>
      <c r="Y34" s="213">
        <f>'Income Statement'!Y23</f>
        <v>0.10690497726925652</v>
      </c>
      <c r="Z34" s="213">
        <f>'Income Statement'!Z23</f>
        <v>0.13855089969270121</v>
      </c>
      <c r="AA34" s="218">
        <f>'Income Statement'!AA23</f>
        <v>0.32977157434829779</v>
      </c>
      <c r="AB34" s="213">
        <f>'Income Statement'!AB23</f>
        <v>1.4298951652464616E-2</v>
      </c>
      <c r="AC34" s="213">
        <f>'Income Statement'!AC23</f>
        <v>5.3815902666830527E-2</v>
      </c>
      <c r="AD34" s="213">
        <f>'Income Statement'!AD23</f>
        <v>6.2963260116891212E-2</v>
      </c>
      <c r="AE34" s="213">
        <f>'Income Statement'!AE23</f>
        <v>0.18185143849206351</v>
      </c>
      <c r="AF34" s="218">
        <f>'Income Statement'!AF23</f>
        <v>0.31115616169062538</v>
      </c>
      <c r="AG34" s="213">
        <f>'Income Statement'!AG23</f>
        <v>3.9870126638966982E-2</v>
      </c>
    </row>
    <row r="35" spans="2:33" s="1" customFormat="1" ht="15" customHeight="1">
      <c r="B35" s="211" t="s">
        <v>68</v>
      </c>
      <c r="C35" s="208" t="s">
        <v>202</v>
      </c>
      <c r="D35" s="208" t="s">
        <v>202</v>
      </c>
      <c r="E35" s="208" t="s">
        <v>202</v>
      </c>
      <c r="F35" s="208" t="s">
        <v>202</v>
      </c>
      <c r="G35" s="212" t="s">
        <v>202</v>
      </c>
      <c r="H35" s="208" t="s">
        <v>202</v>
      </c>
      <c r="I35" s="208" t="s">
        <v>202</v>
      </c>
      <c r="J35" s="208" t="s">
        <v>202</v>
      </c>
      <c r="K35" s="208" t="s">
        <v>202</v>
      </c>
      <c r="L35" s="212" t="s">
        <v>202</v>
      </c>
      <c r="M35" s="208" t="s">
        <v>202</v>
      </c>
      <c r="N35" s="208" t="s">
        <v>202</v>
      </c>
      <c r="O35" s="208" t="s">
        <v>202</v>
      </c>
      <c r="P35" s="208" t="s">
        <v>202</v>
      </c>
      <c r="Q35" s="216" t="s">
        <v>202</v>
      </c>
      <c r="R35" s="208" t="s">
        <v>202</v>
      </c>
      <c r="S35" s="208" t="s">
        <v>202</v>
      </c>
      <c r="T35" s="208" t="s">
        <v>202</v>
      </c>
      <c r="U35" s="208" t="s">
        <v>202</v>
      </c>
      <c r="V35" s="216" t="s">
        <v>202</v>
      </c>
      <c r="W35" s="213">
        <f>'Income Statement'!W24</f>
        <v>4.0630464899729733E-2</v>
      </c>
      <c r="X35" s="213">
        <f>'Income Statement'!X24</f>
        <v>4.2475321235955696E-2</v>
      </c>
      <c r="Y35" s="213">
        <f>'Income Statement'!Y24</f>
        <v>0.1046569797195117</v>
      </c>
      <c r="Z35" s="213">
        <f>'Income Statement'!Z24</f>
        <v>0.1354864484601444</v>
      </c>
      <c r="AA35" s="219">
        <f>'Income Statement'!AA24</f>
        <v>0.32118051589024194</v>
      </c>
      <c r="AB35" s="213">
        <f>'Income Statement'!AB24</f>
        <v>1.3975293149679473E-2</v>
      </c>
      <c r="AC35" s="213">
        <f>'Income Statement'!AC24</f>
        <v>5.2538438004283219E-2</v>
      </c>
      <c r="AD35" s="213">
        <f>'Income Statement'!AD24</f>
        <v>6.1274377316107798E-2</v>
      </c>
      <c r="AE35" s="213">
        <f>'Income Statement'!AE24</f>
        <v>0.17813693870981456</v>
      </c>
      <c r="AF35" s="219">
        <f>'Income Statement'!AF24</f>
        <v>0.30387022071836961</v>
      </c>
      <c r="AG35" s="213">
        <f>'Income Statement'!AG24</f>
        <v>3.9059643649304115E-2</v>
      </c>
    </row>
    <row r="36" spans="2:33" s="1" customFormat="1" ht="15" customHeight="1">
      <c r="H36" s="39"/>
      <c r="I36" s="39"/>
      <c r="J36" s="39"/>
      <c r="K36" s="39"/>
      <c r="L36" s="39"/>
      <c r="M36" s="39"/>
      <c r="Q36" s="39"/>
      <c r="R36" s="39"/>
      <c r="S36" s="39"/>
      <c r="V36" s="39"/>
      <c r="AA36" s="39"/>
      <c r="AD36" s="4"/>
      <c r="AF36" s="39"/>
      <c r="AG36" s="4"/>
    </row>
    <row r="37" spans="2:33" s="1" customFormat="1" ht="15" customHeight="1">
      <c r="B37" t="s">
        <v>207</v>
      </c>
      <c r="C37"/>
      <c r="D37"/>
      <c r="E37"/>
      <c r="F37"/>
      <c r="AD37" s="4"/>
      <c r="AG37" s="4"/>
    </row>
    <row r="38" spans="2:33" s="1" customFormat="1" ht="15" customHeight="1">
      <c r="B38" s="211" t="s">
        <v>67</v>
      </c>
      <c r="C38" s="208" t="s">
        <v>202</v>
      </c>
      <c r="D38" s="208" t="s">
        <v>202</v>
      </c>
      <c r="E38" s="208" t="s">
        <v>202</v>
      </c>
      <c r="F38" s="208" t="s">
        <v>202</v>
      </c>
      <c r="G38" s="212" t="s">
        <v>202</v>
      </c>
      <c r="H38" s="208" t="s">
        <v>202</v>
      </c>
      <c r="I38" s="208" t="s">
        <v>202</v>
      </c>
      <c r="J38" s="208" t="s">
        <v>202</v>
      </c>
      <c r="K38" s="208" t="s">
        <v>202</v>
      </c>
      <c r="L38" s="212" t="s">
        <v>202</v>
      </c>
      <c r="M38" s="208" t="s">
        <v>202</v>
      </c>
      <c r="N38" s="208" t="s">
        <v>202</v>
      </c>
      <c r="O38" s="208" t="s">
        <v>202</v>
      </c>
      <c r="P38" s="208" t="s">
        <v>202</v>
      </c>
      <c r="Q38" s="215" t="s">
        <v>202</v>
      </c>
      <c r="R38" s="208" t="s">
        <v>202</v>
      </c>
      <c r="S38" s="208" t="s">
        <v>202</v>
      </c>
      <c r="T38" s="208" t="s">
        <v>202</v>
      </c>
      <c r="U38" s="208" t="s">
        <v>202</v>
      </c>
      <c r="V38" s="215" t="s">
        <v>202</v>
      </c>
      <c r="W38" s="91">
        <f>'Income Statement'!W26</f>
        <v>171306</v>
      </c>
      <c r="X38" s="91">
        <f>'Income Statement'!X26</f>
        <v>171628</v>
      </c>
      <c r="Y38" s="91">
        <f>'Income Statement'!Y26</f>
        <v>170254</v>
      </c>
      <c r="Z38" s="91">
        <f>'Income Statement'!Z26</f>
        <v>168891</v>
      </c>
      <c r="AA38" s="220">
        <f>'Income Statement'!AA26</f>
        <v>170515</v>
      </c>
      <c r="AB38" s="91">
        <f>'Income Statement'!AB26</f>
        <v>165117</v>
      </c>
      <c r="AC38" s="91">
        <f>'Income Statement'!AC26</f>
        <v>162740</v>
      </c>
      <c r="AD38" s="91">
        <f>'Income Statement'!AD26</f>
        <v>162031</v>
      </c>
      <c r="AE38" s="91">
        <f>'Income Statement'!AE26</f>
        <v>161280</v>
      </c>
      <c r="AF38" s="220">
        <f>'Income Statement'!AF26</f>
        <v>162780</v>
      </c>
      <c r="AG38" s="91">
        <f>'Income Statement'!AG26</f>
        <v>160772</v>
      </c>
    </row>
    <row r="39" spans="2:33" s="1" customFormat="1" ht="15" customHeight="1">
      <c r="B39" s="211" t="s">
        <v>68</v>
      </c>
      <c r="C39" s="208" t="s">
        <v>202</v>
      </c>
      <c r="D39" s="208" t="s">
        <v>202</v>
      </c>
      <c r="E39" s="208" t="s">
        <v>202</v>
      </c>
      <c r="F39" s="208" t="s">
        <v>202</v>
      </c>
      <c r="G39" s="212" t="s">
        <v>202</v>
      </c>
      <c r="H39" s="208" t="s">
        <v>202</v>
      </c>
      <c r="I39" s="208" t="s">
        <v>202</v>
      </c>
      <c r="J39" s="208" t="s">
        <v>202</v>
      </c>
      <c r="K39" s="208" t="s">
        <v>202</v>
      </c>
      <c r="L39" s="212" t="s">
        <v>202</v>
      </c>
      <c r="M39" s="208" t="s">
        <v>202</v>
      </c>
      <c r="N39" s="208" t="s">
        <v>202</v>
      </c>
      <c r="O39" s="208" t="s">
        <v>202</v>
      </c>
      <c r="P39" s="208" t="s">
        <v>202</v>
      </c>
      <c r="Q39" s="216" t="s">
        <v>202</v>
      </c>
      <c r="R39" s="208" t="s">
        <v>202</v>
      </c>
      <c r="S39" s="208" t="s">
        <v>202</v>
      </c>
      <c r="T39" s="208" t="s">
        <v>202</v>
      </c>
      <c r="U39" s="208" t="s">
        <v>202</v>
      </c>
      <c r="V39" s="216" t="s">
        <v>202</v>
      </c>
      <c r="W39" s="91">
        <f>'Income Statement'!W27</f>
        <v>176124</v>
      </c>
      <c r="X39" s="91">
        <f>'Income Statement'!X27</f>
        <v>175961</v>
      </c>
      <c r="Y39" s="91">
        <f>'Income Statement'!Y27</f>
        <v>173911</v>
      </c>
      <c r="Z39" s="91">
        <f>'Income Statement'!Z27</f>
        <v>172711</v>
      </c>
      <c r="AA39" s="221">
        <f>'Income Statement'!AA27</f>
        <v>175076</v>
      </c>
      <c r="AB39" s="91">
        <f>'Income Statement'!AB27</f>
        <v>168941</v>
      </c>
      <c r="AC39" s="91">
        <f>'Income Statement'!AC27</f>
        <v>166697</v>
      </c>
      <c r="AD39" s="91">
        <f>'Income Statement'!AD27</f>
        <v>166497</v>
      </c>
      <c r="AE39" s="91">
        <f>'Income Statement'!AE27</f>
        <v>164643</v>
      </c>
      <c r="AF39" s="221">
        <f>'Income Statement'!AF27</f>
        <v>166683</v>
      </c>
      <c r="AG39" s="91">
        <f>'Income Statement'!AG27</f>
        <v>164108</v>
      </c>
    </row>
    <row r="40" spans="2:33" s="1" customFormat="1" ht="15" customHeight="1">
      <c r="H40" s="39"/>
      <c r="I40" s="39"/>
      <c r="J40" s="39"/>
      <c r="K40" s="39"/>
      <c r="L40" s="39"/>
      <c r="M40" s="39"/>
      <c r="Q40" s="39"/>
      <c r="R40" s="39"/>
      <c r="S40" s="39"/>
      <c r="V40" s="39"/>
      <c r="AA40" s="39"/>
      <c r="AD40" s="4"/>
      <c r="AF40" s="39"/>
      <c r="AG40" s="4"/>
    </row>
    <row r="41" spans="2:33" s="1" customFormat="1" ht="15" customHeight="1">
      <c r="B41" t="s">
        <v>208</v>
      </c>
      <c r="C41"/>
      <c r="D41"/>
      <c r="E41"/>
      <c r="F41"/>
      <c r="H41" s="40"/>
      <c r="I41" s="40"/>
      <c r="J41" s="40"/>
      <c r="K41" s="40"/>
      <c r="L41" s="40"/>
      <c r="M41" s="40"/>
      <c r="Q41" s="40"/>
      <c r="R41" s="40"/>
      <c r="S41" s="40"/>
      <c r="V41" s="40"/>
      <c r="AA41" s="40"/>
      <c r="AD41" s="4"/>
      <c r="AF41" s="40"/>
      <c r="AG41" s="4"/>
    </row>
    <row r="42" spans="2:33" s="1" customFormat="1" ht="15" customHeight="1">
      <c r="B42" s="211" t="s">
        <v>67</v>
      </c>
      <c r="C42" s="208" t="s">
        <v>202</v>
      </c>
      <c r="D42" s="208" t="s">
        <v>202</v>
      </c>
      <c r="E42" s="208" t="s">
        <v>202</v>
      </c>
      <c r="F42" s="208" t="s">
        <v>202</v>
      </c>
      <c r="G42" s="212" t="s">
        <v>202</v>
      </c>
      <c r="H42" s="208" t="s">
        <v>202</v>
      </c>
      <c r="I42" s="208" t="s">
        <v>202</v>
      </c>
      <c r="J42" s="208" t="s">
        <v>202</v>
      </c>
      <c r="K42" s="208" t="s">
        <v>202</v>
      </c>
      <c r="L42" s="212" t="s">
        <v>202</v>
      </c>
      <c r="M42" s="208" t="s">
        <v>202</v>
      </c>
      <c r="N42" s="208" t="s">
        <v>202</v>
      </c>
      <c r="O42" s="208" t="s">
        <v>202</v>
      </c>
      <c r="P42" s="208" t="s">
        <v>202</v>
      </c>
      <c r="Q42" s="215" t="s">
        <v>202</v>
      </c>
      <c r="R42" s="208" t="s">
        <v>202</v>
      </c>
      <c r="S42" s="208" t="s">
        <v>202</v>
      </c>
      <c r="T42" s="208" t="s">
        <v>202</v>
      </c>
      <c r="U42" s="208" t="s">
        <v>202</v>
      </c>
      <c r="V42" s="209" t="s">
        <v>202</v>
      </c>
      <c r="W42" s="213">
        <f t="shared" ref="W42:AC43" si="26">ROUND(W$30/W46,2)</f>
        <v>0.16</v>
      </c>
      <c r="X42" s="213">
        <f t="shared" si="26"/>
        <v>0.18</v>
      </c>
      <c r="Y42" s="213">
        <f t="shared" si="26"/>
        <v>0.24</v>
      </c>
      <c r="Z42" s="213">
        <f t="shared" si="26"/>
        <v>0.27</v>
      </c>
      <c r="AA42" s="218">
        <f t="shared" si="26"/>
        <v>0.85</v>
      </c>
      <c r="AB42" s="213">
        <f t="shared" si="26"/>
        <v>0.15</v>
      </c>
      <c r="AC42" s="213">
        <f t="shared" si="26"/>
        <v>0.21</v>
      </c>
      <c r="AD42" s="213">
        <f t="shared" ref="AD42" si="27">ROUND(AD$30/AD46,2)</f>
        <v>0.22</v>
      </c>
      <c r="AE42" s="213">
        <f>ROUND(AE$30/AE46,2)</f>
        <v>0.32</v>
      </c>
      <c r="AF42" s="218">
        <f>ROUND(AF$30/AF46,2)</f>
        <v>0.9</v>
      </c>
      <c r="AG42" s="213">
        <f t="shared" ref="AG42" si="28">ROUND(AG$30/AG46,2)</f>
        <v>0.17</v>
      </c>
    </row>
    <row r="43" spans="2:33" s="1" customFormat="1" ht="15" customHeight="1">
      <c r="B43" s="211" t="s">
        <v>68</v>
      </c>
      <c r="C43" s="208" t="s">
        <v>202</v>
      </c>
      <c r="D43" s="208" t="s">
        <v>202</v>
      </c>
      <c r="E43" s="208" t="s">
        <v>202</v>
      </c>
      <c r="F43" s="208" t="s">
        <v>202</v>
      </c>
      <c r="G43" s="212" t="s">
        <v>202</v>
      </c>
      <c r="H43" s="208" t="s">
        <v>202</v>
      </c>
      <c r="I43" s="208" t="s">
        <v>202</v>
      </c>
      <c r="J43" s="208" t="s">
        <v>202</v>
      </c>
      <c r="K43" s="208" t="s">
        <v>202</v>
      </c>
      <c r="L43" s="212" t="s">
        <v>202</v>
      </c>
      <c r="M43" s="208" t="s">
        <v>202</v>
      </c>
      <c r="N43" s="208" t="s">
        <v>202</v>
      </c>
      <c r="O43" s="208" t="s">
        <v>202</v>
      </c>
      <c r="P43" s="208" t="s">
        <v>202</v>
      </c>
      <c r="Q43" s="216" t="s">
        <v>202</v>
      </c>
      <c r="R43" s="208" t="s">
        <v>202</v>
      </c>
      <c r="S43" s="208" t="s">
        <v>202</v>
      </c>
      <c r="T43" s="208" t="s">
        <v>202</v>
      </c>
      <c r="U43" s="208" t="s">
        <v>202</v>
      </c>
      <c r="V43" s="209" t="s">
        <v>202</v>
      </c>
      <c r="W43" s="213">
        <f t="shared" si="26"/>
        <v>0.16</v>
      </c>
      <c r="X43" s="213">
        <f t="shared" si="26"/>
        <v>0.18</v>
      </c>
      <c r="Y43" s="213">
        <f t="shared" si="26"/>
        <v>0.23</v>
      </c>
      <c r="Z43" s="213">
        <f t="shared" si="26"/>
        <v>0.27</v>
      </c>
      <c r="AA43" s="219">
        <f t="shared" si="26"/>
        <v>0.83</v>
      </c>
      <c r="AB43" s="213">
        <f t="shared" si="26"/>
        <v>0.15</v>
      </c>
      <c r="AC43" s="213">
        <f t="shared" si="26"/>
        <v>0.21</v>
      </c>
      <c r="AD43" s="213">
        <f t="shared" ref="AD43:AG43" si="29">ROUND(AD$30/AD47,2)</f>
        <v>0.22</v>
      </c>
      <c r="AE43" s="213">
        <f t="shared" si="29"/>
        <v>0.31</v>
      </c>
      <c r="AF43" s="219">
        <f t="shared" si="29"/>
        <v>0.88</v>
      </c>
      <c r="AG43" s="213">
        <f t="shared" si="29"/>
        <v>0.17</v>
      </c>
    </row>
    <row r="44" spans="2:33" s="1" customFormat="1" ht="15" customHeight="1">
      <c r="B44" s="211"/>
      <c r="C44" s="208"/>
      <c r="D44" s="208"/>
      <c r="E44" s="208"/>
      <c r="F44" s="208"/>
      <c r="G44" s="208"/>
      <c r="H44" s="208"/>
      <c r="I44" s="208"/>
      <c r="J44" s="208"/>
      <c r="K44" s="208"/>
      <c r="L44" s="208"/>
      <c r="M44" s="208"/>
      <c r="N44" s="208"/>
      <c r="O44" s="208"/>
      <c r="P44" s="208"/>
      <c r="Q44" s="208"/>
      <c r="R44" s="208"/>
      <c r="S44" s="208"/>
      <c r="T44" s="208"/>
      <c r="U44" s="208"/>
      <c r="V44" s="208"/>
      <c r="W44" s="213"/>
      <c r="X44" s="213"/>
      <c r="Y44" s="213"/>
      <c r="Z44" s="213"/>
      <c r="AA44" s="39"/>
      <c r="AB44" s="213"/>
      <c r="AC44" s="213"/>
      <c r="AD44" s="213"/>
      <c r="AE44" s="213"/>
      <c r="AF44" s="39"/>
      <c r="AG44" s="213"/>
    </row>
    <row r="45" spans="2:33" s="1" customFormat="1" ht="15" customHeight="1">
      <c r="B45" t="s">
        <v>209</v>
      </c>
      <c r="C45"/>
      <c r="D45"/>
      <c r="E45"/>
      <c r="F45"/>
      <c r="AD45" s="4"/>
      <c r="AG45" s="4"/>
    </row>
    <row r="46" spans="2:33" s="1" customFormat="1" ht="15" customHeight="1">
      <c r="B46" s="211" t="s">
        <v>67</v>
      </c>
      <c r="C46" s="208" t="s">
        <v>202</v>
      </c>
      <c r="D46" s="208" t="s">
        <v>202</v>
      </c>
      <c r="E46" s="208" t="s">
        <v>202</v>
      </c>
      <c r="F46" s="208" t="s">
        <v>202</v>
      </c>
      <c r="G46" s="212" t="s">
        <v>202</v>
      </c>
      <c r="H46" s="208" t="s">
        <v>202</v>
      </c>
      <c r="I46" s="208" t="s">
        <v>202</v>
      </c>
      <c r="J46" s="208" t="s">
        <v>202</v>
      </c>
      <c r="K46" s="208" t="s">
        <v>202</v>
      </c>
      <c r="L46" s="212" t="s">
        <v>202</v>
      </c>
      <c r="M46" s="208" t="s">
        <v>202</v>
      </c>
      <c r="N46" s="208" t="s">
        <v>202</v>
      </c>
      <c r="O46" s="208" t="s">
        <v>202</v>
      </c>
      <c r="P46" s="208" t="s">
        <v>202</v>
      </c>
      <c r="Q46" s="215" t="s">
        <v>202</v>
      </c>
      <c r="R46" s="208" t="s">
        <v>202</v>
      </c>
      <c r="S46" s="208" t="s">
        <v>202</v>
      </c>
      <c r="T46" s="208" t="s">
        <v>202</v>
      </c>
      <c r="U46" s="208" t="s">
        <v>202</v>
      </c>
      <c r="V46" s="215" t="s">
        <v>202</v>
      </c>
      <c r="W46" s="91">
        <f>W38</f>
        <v>171306</v>
      </c>
      <c r="X46" s="214">
        <f t="shared" ref="X46:AD46" si="30">X38</f>
        <v>171628</v>
      </c>
      <c r="Y46" s="214">
        <f t="shared" si="30"/>
        <v>170254</v>
      </c>
      <c r="Z46" s="214">
        <f t="shared" si="30"/>
        <v>168891</v>
      </c>
      <c r="AA46" s="220">
        <f t="shared" si="30"/>
        <v>170515</v>
      </c>
      <c r="AB46" s="214">
        <f t="shared" si="30"/>
        <v>165117</v>
      </c>
      <c r="AC46" s="214">
        <f t="shared" si="30"/>
        <v>162740</v>
      </c>
      <c r="AD46" s="91">
        <f t="shared" si="30"/>
        <v>162031</v>
      </c>
      <c r="AE46" s="214">
        <f t="shared" ref="AE46:AG46" si="31">AE38</f>
        <v>161280</v>
      </c>
      <c r="AF46" s="220">
        <f t="shared" si="31"/>
        <v>162780</v>
      </c>
      <c r="AG46" s="91">
        <f t="shared" si="31"/>
        <v>160772</v>
      </c>
    </row>
    <row r="47" spans="2:33" s="1" customFormat="1" ht="15" customHeight="1">
      <c r="B47" s="211" t="s">
        <v>68</v>
      </c>
      <c r="C47" s="208" t="s">
        <v>202</v>
      </c>
      <c r="D47" s="208" t="s">
        <v>202</v>
      </c>
      <c r="E47" s="208" t="s">
        <v>202</v>
      </c>
      <c r="F47" s="208" t="s">
        <v>202</v>
      </c>
      <c r="G47" s="212" t="s">
        <v>202</v>
      </c>
      <c r="H47" s="208" t="s">
        <v>202</v>
      </c>
      <c r="I47" s="208" t="s">
        <v>202</v>
      </c>
      <c r="J47" s="208" t="s">
        <v>202</v>
      </c>
      <c r="K47" s="208" t="s">
        <v>202</v>
      </c>
      <c r="L47" s="212" t="s">
        <v>202</v>
      </c>
      <c r="M47" s="208" t="s">
        <v>202</v>
      </c>
      <c r="N47" s="208" t="s">
        <v>202</v>
      </c>
      <c r="O47" s="208" t="s">
        <v>202</v>
      </c>
      <c r="P47" s="208" t="s">
        <v>202</v>
      </c>
      <c r="Q47" s="216" t="s">
        <v>202</v>
      </c>
      <c r="R47" s="208" t="s">
        <v>202</v>
      </c>
      <c r="S47" s="208" t="s">
        <v>202</v>
      </c>
      <c r="T47" s="208" t="s">
        <v>202</v>
      </c>
      <c r="U47" s="208" t="s">
        <v>202</v>
      </c>
      <c r="V47" s="216" t="s">
        <v>202</v>
      </c>
      <c r="W47" s="91">
        <f>W39</f>
        <v>176124</v>
      </c>
      <c r="X47" s="214">
        <f t="shared" ref="X47:AD47" si="32">X39</f>
        <v>175961</v>
      </c>
      <c r="Y47" s="214">
        <f t="shared" si="32"/>
        <v>173911</v>
      </c>
      <c r="Z47" s="214">
        <f t="shared" si="32"/>
        <v>172711</v>
      </c>
      <c r="AA47" s="221">
        <f t="shared" si="32"/>
        <v>175076</v>
      </c>
      <c r="AB47" s="214">
        <f t="shared" si="32"/>
        <v>168941</v>
      </c>
      <c r="AC47" s="214">
        <f t="shared" si="32"/>
        <v>166697</v>
      </c>
      <c r="AD47" s="91">
        <f t="shared" si="32"/>
        <v>166497</v>
      </c>
      <c r="AE47" s="214">
        <f t="shared" ref="AE47:AG47" si="33">AE39</f>
        <v>164643</v>
      </c>
      <c r="AF47" s="221">
        <f t="shared" si="33"/>
        <v>166683</v>
      </c>
      <c r="AG47" s="91">
        <f t="shared" si="33"/>
        <v>164108</v>
      </c>
    </row>
    <row r="48" spans="2:33" ht="15" customHeight="1">
      <c r="H48" s="26"/>
      <c r="I48" s="26"/>
      <c r="J48" s="26"/>
      <c r="K48" s="26"/>
      <c r="L48" s="26"/>
      <c r="M48" s="26"/>
      <c r="Q48" s="26"/>
      <c r="R48" s="26"/>
      <c r="S48" s="197"/>
      <c r="V48" s="26"/>
      <c r="AA48" s="26"/>
      <c r="AF48" s="26"/>
      <c r="AG48" s="7"/>
    </row>
    <row r="49" spans="2:33" ht="15" customHeight="1">
      <c r="AG49" s="7"/>
    </row>
    <row r="50" spans="2:33" ht="15" customHeight="1">
      <c r="B50" s="224" t="s">
        <v>26</v>
      </c>
      <c r="C50" s="225" t="s">
        <v>202</v>
      </c>
      <c r="D50" s="225" t="s">
        <v>202</v>
      </c>
      <c r="E50" s="225" t="s">
        <v>202</v>
      </c>
      <c r="F50" s="225" t="s">
        <v>202</v>
      </c>
      <c r="G50" s="226" t="s">
        <v>202</v>
      </c>
      <c r="H50" s="225" t="s">
        <v>202</v>
      </c>
      <c r="I50" s="225" t="s">
        <v>202</v>
      </c>
      <c r="J50" s="225" t="s">
        <v>202</v>
      </c>
      <c r="K50" s="225" t="s">
        <v>202</v>
      </c>
      <c r="L50" s="226" t="s">
        <v>202</v>
      </c>
      <c r="M50" s="225" t="s">
        <v>202</v>
      </c>
      <c r="N50" s="225" t="s">
        <v>202</v>
      </c>
      <c r="O50" s="225" t="s">
        <v>202</v>
      </c>
      <c r="P50" s="225" t="s">
        <v>202</v>
      </c>
      <c r="Q50" s="226" t="s">
        <v>202</v>
      </c>
      <c r="R50" s="225" t="s">
        <v>202</v>
      </c>
      <c r="S50" s="225" t="s">
        <v>202</v>
      </c>
      <c r="T50" s="225" t="s">
        <v>202</v>
      </c>
      <c r="U50" s="225" t="s">
        <v>202</v>
      </c>
      <c r="V50" s="226">
        <f>CF!V31</f>
        <v>119741</v>
      </c>
      <c r="W50" s="225">
        <f>CF!W31</f>
        <v>31774</v>
      </c>
      <c r="X50" s="225">
        <f>CF!X31</f>
        <v>35881</v>
      </c>
      <c r="Y50" s="225">
        <f>CF!Y31</f>
        <v>54625</v>
      </c>
      <c r="Z50" s="225">
        <f>CF!Z31</f>
        <v>37384</v>
      </c>
      <c r="AA50" s="226">
        <f>CF!AA31</f>
        <v>159664</v>
      </c>
      <c r="AB50" s="225">
        <f>CF!AB31</f>
        <v>37663</v>
      </c>
      <c r="AC50" s="225">
        <f>CF!AC31</f>
        <v>49613</v>
      </c>
      <c r="AD50" s="225">
        <f>CF!AD31</f>
        <v>51181</v>
      </c>
      <c r="AE50" s="225">
        <f>CF!AE31</f>
        <v>72726</v>
      </c>
      <c r="AF50" s="226">
        <f>CF!AF31</f>
        <v>211183</v>
      </c>
      <c r="AG50" s="234">
        <f>CF!AG31</f>
        <v>4171</v>
      </c>
    </row>
    <row r="51" spans="2:33" ht="15" customHeight="1">
      <c r="B51" s="224" t="s">
        <v>84</v>
      </c>
      <c r="C51" s="225" t="s">
        <v>202</v>
      </c>
      <c r="D51" s="225" t="s">
        <v>202</v>
      </c>
      <c r="E51" s="225" t="s">
        <v>202</v>
      </c>
      <c r="F51" s="225" t="s">
        <v>202</v>
      </c>
      <c r="G51" s="227" t="s">
        <v>202</v>
      </c>
      <c r="H51" s="225" t="s">
        <v>202</v>
      </c>
      <c r="I51" s="225" t="s">
        <v>202</v>
      </c>
      <c r="J51" s="225" t="s">
        <v>202</v>
      </c>
      <c r="K51" s="225" t="s">
        <v>202</v>
      </c>
      <c r="L51" s="227" t="s">
        <v>202</v>
      </c>
      <c r="M51" s="225" t="s">
        <v>202</v>
      </c>
      <c r="N51" s="225" t="s">
        <v>202</v>
      </c>
      <c r="O51" s="225" t="s">
        <v>202</v>
      </c>
      <c r="P51" s="225" t="s">
        <v>202</v>
      </c>
      <c r="Q51" s="227" t="s">
        <v>202</v>
      </c>
      <c r="R51" s="225" t="s">
        <v>202</v>
      </c>
      <c r="S51" s="225" t="s">
        <v>202</v>
      </c>
      <c r="T51" s="225" t="s">
        <v>202</v>
      </c>
      <c r="U51" s="225" t="s">
        <v>202</v>
      </c>
      <c r="V51" s="229">
        <f>CF!V34</f>
        <v>-17009</v>
      </c>
      <c r="W51" s="228">
        <f>CF!W34</f>
        <v>-6393</v>
      </c>
      <c r="X51" s="228">
        <f>CF!X34</f>
        <v>-7165</v>
      </c>
      <c r="Y51" s="228">
        <f>CF!Y34</f>
        <v>-6234</v>
      </c>
      <c r="Z51" s="228">
        <f>CF!Z34</f>
        <v>-7357</v>
      </c>
      <c r="AA51" s="229">
        <f>CF!AA34</f>
        <v>-27149</v>
      </c>
      <c r="AB51" s="228">
        <f>CF!AB34</f>
        <v>-6286</v>
      </c>
      <c r="AC51" s="228">
        <f>CF!AC34</f>
        <v>-9527</v>
      </c>
      <c r="AD51" s="228">
        <f>CF!AD34</f>
        <v>-12139</v>
      </c>
      <c r="AE51" s="228">
        <f>CF!AE34</f>
        <v>-10577</v>
      </c>
      <c r="AF51" s="229">
        <f>CF!AF34</f>
        <v>-38529</v>
      </c>
      <c r="AG51" s="235">
        <f>CF!AG34</f>
        <v>-10543</v>
      </c>
    </row>
    <row r="52" spans="2:33" ht="15" customHeight="1" thickBot="1">
      <c r="B52" s="224" t="s">
        <v>211</v>
      </c>
      <c r="C52" s="230" t="s">
        <v>202</v>
      </c>
      <c r="D52" s="230" t="s">
        <v>202</v>
      </c>
      <c r="E52" s="230" t="s">
        <v>202</v>
      </c>
      <c r="F52" s="230" t="s">
        <v>202</v>
      </c>
      <c r="G52" s="231" t="s">
        <v>202</v>
      </c>
      <c r="H52" s="230" t="s">
        <v>202</v>
      </c>
      <c r="I52" s="230" t="s">
        <v>202</v>
      </c>
      <c r="J52" s="230" t="s">
        <v>202</v>
      </c>
      <c r="K52" s="230" t="s">
        <v>202</v>
      </c>
      <c r="L52" s="231" t="s">
        <v>202</v>
      </c>
      <c r="M52" s="230" t="s">
        <v>202</v>
      </c>
      <c r="N52" s="230" t="s">
        <v>202</v>
      </c>
      <c r="O52" s="230" t="s">
        <v>202</v>
      </c>
      <c r="P52" s="230" t="s">
        <v>202</v>
      </c>
      <c r="Q52" s="231" t="s">
        <v>202</v>
      </c>
      <c r="R52" s="230" t="s">
        <v>202</v>
      </c>
      <c r="S52" s="230" t="s">
        <v>202</v>
      </c>
      <c r="T52" s="230" t="s">
        <v>202</v>
      </c>
      <c r="U52" s="230" t="s">
        <v>202</v>
      </c>
      <c r="V52" s="231">
        <f>SUM(V50:V51)</f>
        <v>102732</v>
      </c>
      <c r="W52" s="230">
        <f>SUM(W50:W51)</f>
        <v>25381</v>
      </c>
      <c r="X52" s="230">
        <f t="shared" ref="X52:AD52" si="34">SUM(X50:X51)</f>
        <v>28716</v>
      </c>
      <c r="Y52" s="230">
        <f t="shared" si="34"/>
        <v>48391</v>
      </c>
      <c r="Z52" s="230">
        <f t="shared" si="34"/>
        <v>30027</v>
      </c>
      <c r="AA52" s="231">
        <f t="shared" si="34"/>
        <v>132515</v>
      </c>
      <c r="AB52" s="230">
        <f t="shared" si="34"/>
        <v>31377</v>
      </c>
      <c r="AC52" s="230">
        <f t="shared" si="34"/>
        <v>40086</v>
      </c>
      <c r="AD52" s="230">
        <f t="shared" si="34"/>
        <v>39042</v>
      </c>
      <c r="AE52" s="230">
        <f t="shared" ref="AE52" si="35">SUM(AE50:AE51)</f>
        <v>62149</v>
      </c>
      <c r="AF52" s="231">
        <f>SUM(AF50:AF51)</f>
        <v>172654</v>
      </c>
      <c r="AG52" s="236">
        <f t="shared" ref="AG52" si="36">SUM(AG50:AG51)</f>
        <v>-6372</v>
      </c>
    </row>
    <row r="53" spans="2:33" ht="15" customHeight="1" thickTop="1">
      <c r="B53" s="224" t="s">
        <v>212</v>
      </c>
      <c r="C53" s="225" t="s">
        <v>202</v>
      </c>
      <c r="D53" s="225" t="s">
        <v>202</v>
      </c>
      <c r="E53" s="225" t="s">
        <v>202</v>
      </c>
      <c r="F53" s="225" t="s">
        <v>202</v>
      </c>
      <c r="G53" s="225" t="s">
        <v>202</v>
      </c>
      <c r="H53" s="225" t="s">
        <v>202</v>
      </c>
      <c r="I53" s="225" t="s">
        <v>202</v>
      </c>
      <c r="J53" s="225" t="s">
        <v>202</v>
      </c>
      <c r="K53" s="225" t="s">
        <v>202</v>
      </c>
      <c r="L53" s="225" t="s">
        <v>202</v>
      </c>
      <c r="M53" s="225" t="s">
        <v>202</v>
      </c>
      <c r="N53" s="225" t="s">
        <v>202</v>
      </c>
      <c r="O53" s="225" t="s">
        <v>202</v>
      </c>
      <c r="P53" s="225" t="s">
        <v>202</v>
      </c>
      <c r="Q53" s="225" t="s">
        <v>202</v>
      </c>
      <c r="R53" s="225" t="s">
        <v>202</v>
      </c>
      <c r="S53" s="225" t="s">
        <v>202</v>
      </c>
      <c r="T53" s="225" t="s">
        <v>202</v>
      </c>
      <c r="U53" s="225" t="s">
        <v>202</v>
      </c>
      <c r="V53" s="232">
        <f>V52/V20</f>
        <v>0.54918102895265797</v>
      </c>
      <c r="W53" s="232">
        <f>W52/W20</f>
        <v>0.66559148244302835</v>
      </c>
      <c r="X53" s="232">
        <f t="shared" ref="X53:AD53" si="37">X52/X20</f>
        <v>0.61402270831996919</v>
      </c>
      <c r="Y53" s="232">
        <f t="shared" si="37"/>
        <v>0.80441178915171963</v>
      </c>
      <c r="Z53" s="232">
        <f t="shared" si="37"/>
        <v>0.40664400536287426</v>
      </c>
      <c r="AA53" s="232">
        <f t="shared" si="37"/>
        <v>0.60537327887874715</v>
      </c>
      <c r="AB53" s="232">
        <f t="shared" si="37"/>
        <v>0.70266941371433689</v>
      </c>
      <c r="AC53" s="232">
        <f t="shared" si="37"/>
        <v>0.69989873240912104</v>
      </c>
      <c r="AD53" s="232">
        <f t="shared" si="37"/>
        <v>0.59288393494404035</v>
      </c>
      <c r="AE53" s="232">
        <f>AE52/AE20</f>
        <v>0.7983993217029367</v>
      </c>
      <c r="AF53" s="232">
        <f>AF52/AF20</f>
        <v>0.70292849552766257</v>
      </c>
      <c r="AG53" s="237">
        <f t="shared" ref="AG53" si="38">AG52/AG20</f>
        <v>-0.11543060034056737</v>
      </c>
    </row>
    <row r="56" spans="2:33" ht="15" customHeight="1">
      <c r="H56" s="26"/>
      <c r="I56" s="26"/>
      <c r="J56" s="26"/>
      <c r="K56" s="26"/>
      <c r="L56" s="26"/>
      <c r="M56" s="26"/>
      <c r="Q56" s="26"/>
      <c r="R56" s="26"/>
      <c r="S56" s="197"/>
      <c r="V56" s="26"/>
      <c r="AA56" s="26"/>
      <c r="AF56" s="26"/>
    </row>
  </sheetData>
  <hyperlinks>
    <hyperlink ref="B4" location="Cover!A1" display="Back to Main" xr:uid="{C2267AB2-16C9-474B-A833-9AEC62BBBBF2}"/>
  </hyperlinks>
  <pageMargins left="0.25" right="0.25" top="0.5" bottom="0.5" header="0.3" footer="0.55000000000000004"/>
  <pageSetup scale="45" orientation="landscape" r:id="rId1"/>
  <headerFooter>
    <oddFooter>&amp;L&amp;8&amp;K01+046LiveRamp Holdings, Inc.&amp;C&amp;8&amp;K01+047Page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8" tint="0.79998168889431442"/>
    <pageSetUpPr fitToPage="1"/>
  </sheetPr>
  <dimension ref="A1:AJ91"/>
  <sheetViews>
    <sheetView showGridLines="0" zoomScaleNormal="100" zoomScaleSheetLayoutView="100" workbookViewId="0">
      <pane xSplit="2" ySplit="8" topLeftCell="Z9" activePane="bottomRight" state="frozen"/>
      <selection activeCell="AF7" sqref="AF7:AG7"/>
      <selection pane="topRight" activeCell="AF7" sqref="AF7:AG7"/>
      <selection pane="bottomLeft" activeCell="AF7" sqref="AF7:AG7"/>
      <selection pane="bottomRight" activeCell="AG34" sqref="AG34"/>
    </sheetView>
  </sheetViews>
  <sheetFormatPr defaultColWidth="8.81640625" defaultRowHeight="15" customHeight="1"/>
  <cols>
    <col min="1" max="1" width="5.54296875" style="1" customWidth="1"/>
    <col min="2" max="2" width="110.81640625" style="1" customWidth="1"/>
    <col min="3" max="5" width="9.81640625" style="1" customWidth="1"/>
    <col min="6" max="7" width="10.1796875" style="1" customWidth="1"/>
    <col min="8" max="10" width="9.81640625" style="30" customWidth="1"/>
    <col min="11" max="12" width="10.1796875" style="30" customWidth="1"/>
    <col min="13" max="17" width="9.81640625" style="30" customWidth="1"/>
    <col min="18" max="18" width="9.81640625" style="60" customWidth="1"/>
    <col min="19" max="20" width="9.54296875" style="60" customWidth="1"/>
    <col min="21" max="22" width="9.81640625" style="30" customWidth="1"/>
    <col min="23" max="26" width="9.81640625" style="4" customWidth="1"/>
    <col min="27" max="27" width="9.81640625" style="30" customWidth="1"/>
    <col min="28" max="28" width="9.81640625" style="4" customWidth="1" collapsed="1"/>
    <col min="29" max="31" width="9.81640625" style="4" customWidth="1"/>
    <col min="32" max="32" width="9.81640625" style="30" customWidth="1"/>
    <col min="33" max="33" width="9.81640625" style="4" customWidth="1" collapsed="1"/>
    <col min="34" max="16384" width="8.81640625" style="1"/>
  </cols>
  <sheetData>
    <row r="1" spans="1:33" ht="15" customHeight="1">
      <c r="B1" s="41"/>
      <c r="C1" s="41"/>
      <c r="D1" s="41"/>
      <c r="E1" s="41"/>
      <c r="F1" s="41"/>
      <c r="G1" s="41"/>
    </row>
    <row r="3" spans="1:33" ht="15" customHeight="1">
      <c r="M3" s="60"/>
    </row>
    <row r="4" spans="1:33" ht="15" customHeight="1">
      <c r="B4" s="61" t="s">
        <v>7</v>
      </c>
      <c r="I4" s="60"/>
    </row>
    <row r="5" spans="1:33" ht="15" customHeight="1">
      <c r="B5" s="42" t="s">
        <v>16</v>
      </c>
      <c r="C5" s="42"/>
      <c r="D5" s="42"/>
      <c r="E5" s="42"/>
      <c r="F5" s="42"/>
      <c r="G5" s="42"/>
      <c r="H5" s="43"/>
      <c r="I5" s="43"/>
      <c r="J5" s="43"/>
      <c r="K5" s="43"/>
      <c r="L5" s="43"/>
      <c r="M5" s="43"/>
      <c r="N5" s="43"/>
      <c r="O5" s="43"/>
      <c r="P5" s="43"/>
      <c r="Q5" s="43"/>
      <c r="R5" s="196"/>
      <c r="S5" s="196"/>
      <c r="T5" s="196"/>
      <c r="U5" s="43"/>
      <c r="V5" s="43"/>
      <c r="W5" s="196"/>
      <c r="X5" s="196"/>
      <c r="Y5" s="196"/>
      <c r="Z5" s="196"/>
      <c r="AA5" s="43"/>
      <c r="AB5" s="196"/>
      <c r="AC5" s="196"/>
      <c r="AD5" s="196"/>
      <c r="AE5" s="196"/>
      <c r="AF5" s="43"/>
      <c r="AG5" s="196"/>
    </row>
    <row r="6" spans="1:33" ht="15" customHeight="1">
      <c r="B6" s="44" t="s">
        <v>14</v>
      </c>
      <c r="C6" s="44"/>
      <c r="D6" s="44"/>
      <c r="E6" s="44"/>
      <c r="F6" s="44"/>
      <c r="G6" s="44"/>
      <c r="P6" s="60"/>
      <c r="Q6" s="60"/>
      <c r="U6" s="60"/>
      <c r="V6" s="60"/>
      <c r="W6" s="60"/>
      <c r="X6" s="60"/>
      <c r="Y6" s="60"/>
      <c r="Z6" s="60"/>
      <c r="AA6" s="60"/>
      <c r="AB6" s="60"/>
      <c r="AC6" s="60"/>
      <c r="AD6" s="60"/>
      <c r="AE6" s="60"/>
      <c r="AF6" s="60"/>
      <c r="AG6" s="60"/>
    </row>
    <row r="7" spans="1:33" s="46" customFormat="1" ht="15" customHeight="1">
      <c r="B7" s="45"/>
      <c r="C7" s="17" t="s">
        <v>149</v>
      </c>
      <c r="D7" s="17" t="s">
        <v>150</v>
      </c>
      <c r="E7" s="17" t="s">
        <v>151</v>
      </c>
      <c r="F7" s="17" t="s">
        <v>152</v>
      </c>
      <c r="G7" s="18" t="s">
        <v>153</v>
      </c>
      <c r="H7" s="17" t="s">
        <v>35</v>
      </c>
      <c r="I7" s="17" t="s">
        <v>36</v>
      </c>
      <c r="J7" s="17" t="s">
        <v>38</v>
      </c>
      <c r="K7" s="17" t="s">
        <v>41</v>
      </c>
      <c r="L7" s="18" t="s">
        <v>40</v>
      </c>
      <c r="M7" s="17" t="s">
        <v>42</v>
      </c>
      <c r="N7" s="17" t="s">
        <v>146</v>
      </c>
      <c r="O7" s="17" t="s">
        <v>154</v>
      </c>
      <c r="P7" s="17" t="s">
        <v>168</v>
      </c>
      <c r="Q7" s="18" t="s">
        <v>169</v>
      </c>
      <c r="R7" s="17" t="s">
        <v>172</v>
      </c>
      <c r="S7" s="17" t="s">
        <v>176</v>
      </c>
      <c r="T7" s="17" t="s">
        <v>177</v>
      </c>
      <c r="U7" s="17" t="s">
        <v>180</v>
      </c>
      <c r="V7" s="18" t="s">
        <v>181</v>
      </c>
      <c r="W7" s="17" t="s">
        <v>182</v>
      </c>
      <c r="X7" s="17" t="s">
        <v>186</v>
      </c>
      <c r="Y7" s="17" t="s">
        <v>187</v>
      </c>
      <c r="Z7" s="17" t="s">
        <v>191</v>
      </c>
      <c r="AA7" s="18" t="s">
        <v>192</v>
      </c>
      <c r="AB7" s="17" t="s">
        <v>195</v>
      </c>
      <c r="AC7" s="17" t="s">
        <v>197</v>
      </c>
      <c r="AD7" s="17" t="s">
        <v>199</v>
      </c>
      <c r="AE7" s="17" t="s">
        <v>214</v>
      </c>
      <c r="AF7" s="18" t="s">
        <v>215</v>
      </c>
      <c r="AG7" s="17" t="s">
        <v>216</v>
      </c>
    </row>
    <row r="8" spans="1:33" s="46" customFormat="1" ht="15" customHeight="1">
      <c r="B8" s="45"/>
      <c r="C8" s="17"/>
      <c r="D8" s="17"/>
      <c r="E8" s="17"/>
      <c r="F8" s="17"/>
      <c r="G8" s="47"/>
      <c r="H8" s="17"/>
      <c r="I8" s="17"/>
      <c r="J8" s="17"/>
      <c r="K8" s="17"/>
      <c r="L8" s="47"/>
      <c r="M8" s="17"/>
      <c r="N8" s="17"/>
      <c r="O8" s="17"/>
      <c r="P8" s="17"/>
      <c r="Q8" s="47"/>
      <c r="R8" s="17"/>
      <c r="S8" s="17"/>
      <c r="T8" s="17"/>
      <c r="U8" s="17"/>
      <c r="V8" s="47"/>
      <c r="W8" s="17"/>
      <c r="X8" s="17"/>
      <c r="Y8" s="17"/>
      <c r="Z8" s="17"/>
      <c r="AA8" s="47"/>
      <c r="AB8" s="17"/>
      <c r="AC8" s="17"/>
      <c r="AD8" s="17"/>
      <c r="AE8" s="17"/>
      <c r="AF8" s="47"/>
      <c r="AG8" s="17"/>
    </row>
    <row r="9" spans="1:33" s="46" customFormat="1" ht="15" customHeight="1">
      <c r="B9" s="70" t="s">
        <v>167</v>
      </c>
      <c r="C9" s="17"/>
      <c r="D9" s="17"/>
      <c r="E9" s="17"/>
      <c r="F9" s="17"/>
      <c r="G9" s="47"/>
      <c r="H9" s="17"/>
      <c r="I9" s="17"/>
      <c r="J9" s="17"/>
      <c r="K9" s="17"/>
      <c r="L9" s="47"/>
      <c r="M9" s="17"/>
      <c r="N9" s="17"/>
      <c r="O9" s="17"/>
      <c r="P9" s="17"/>
      <c r="Q9" s="47"/>
      <c r="R9" s="17"/>
      <c r="S9" s="17"/>
      <c r="T9" s="17"/>
      <c r="U9" s="17"/>
      <c r="V9" s="47"/>
      <c r="W9" s="17"/>
      <c r="X9" s="17"/>
      <c r="Y9" s="17"/>
      <c r="Z9" s="17"/>
      <c r="AA9" s="47"/>
      <c r="AB9" s="17"/>
      <c r="AC9" s="17"/>
      <c r="AD9" s="17"/>
      <c r="AE9" s="17"/>
      <c r="AF9" s="47"/>
      <c r="AG9" s="17"/>
    </row>
    <row r="10" spans="1:33" s="48" customFormat="1" ht="15" customHeight="1">
      <c r="B10" s="70" t="s">
        <v>71</v>
      </c>
      <c r="C10" s="72">
        <f>'Income Statement'!C20</f>
        <v>2440</v>
      </c>
      <c r="D10" s="72">
        <f>'Income Statement'!D20</f>
        <v>4078</v>
      </c>
      <c r="E10" s="72">
        <f>'Income Statement'!E20</f>
        <v>5805</v>
      </c>
      <c r="F10" s="72">
        <f>'Income Statement'!F20</f>
        <v>8130</v>
      </c>
      <c r="G10" s="104">
        <f>SUM(C10:F10)</f>
        <v>20453</v>
      </c>
      <c r="H10" s="72">
        <f>'Income Statement'!H20</f>
        <v>5644</v>
      </c>
      <c r="I10" s="72">
        <f>'Income Statement'!I20</f>
        <v>-12568</v>
      </c>
      <c r="J10" s="72">
        <f>'Income Statement'!J20</f>
        <v>7924</v>
      </c>
      <c r="K10" s="72">
        <f>'Income Statement'!K20</f>
        <v>28308</v>
      </c>
      <c r="L10" s="104">
        <f>SUM(H10:K10)</f>
        <v>29308</v>
      </c>
      <c r="M10" s="72">
        <f>'Income Statement'!M20</f>
        <v>4579</v>
      </c>
      <c r="N10" s="72">
        <f>'Income Statement'!N20</f>
        <v>10290</v>
      </c>
      <c r="O10" s="72">
        <f>'Income Statement'!O20</f>
        <v>10331</v>
      </c>
      <c r="P10" s="72">
        <f>'Income Statement'!P20</f>
        <v>18068</v>
      </c>
      <c r="Q10" s="104">
        <f>SUM(M10:P10)</f>
        <v>43268</v>
      </c>
      <c r="R10" s="72">
        <f>'Income Statement'!R20</f>
        <v>12175</v>
      </c>
      <c r="S10" s="72">
        <f>'Income Statement'!S20</f>
        <v>12839</v>
      </c>
      <c r="T10" s="72">
        <f>'Income Statement'!T20</f>
        <v>13347</v>
      </c>
      <c r="U10" s="72">
        <f>'Income Statement'!U20</f>
        <v>33105</v>
      </c>
      <c r="V10" s="104">
        <f>SUM(R10:U10)</f>
        <v>71466</v>
      </c>
      <c r="W10" s="72">
        <f>'Income Statement'!W20</f>
        <v>7156</v>
      </c>
      <c r="X10" s="72">
        <f>'Income Statement'!X20</f>
        <v>7474</v>
      </c>
      <c r="Y10" s="72">
        <f>'Income Statement'!Y20</f>
        <v>18201</v>
      </c>
      <c r="Z10" s="72">
        <f>'Income Statement'!Z20</f>
        <v>23400</v>
      </c>
      <c r="AA10" s="104">
        <f>SUM(W10:Z10)</f>
        <v>56231</v>
      </c>
      <c r="AB10" s="72">
        <f>'Income Statement'!AB20</f>
        <v>2361</v>
      </c>
      <c r="AC10" s="72">
        <f>'Income Statement'!AC20</f>
        <v>8758</v>
      </c>
      <c r="AD10" s="72">
        <f>'Income Statement'!AD20</f>
        <v>10202</v>
      </c>
      <c r="AE10" s="72">
        <f>'Income Statement'!AE20</f>
        <v>29329</v>
      </c>
      <c r="AF10" s="104">
        <f>SUM(AB10:AE10)</f>
        <v>50650</v>
      </c>
      <c r="AG10" s="72">
        <f>'Income Statement'!AG20</f>
        <v>6410</v>
      </c>
    </row>
    <row r="11" spans="1:33" s="6" customFormat="1" ht="15" customHeight="1">
      <c r="B11" s="70" t="s">
        <v>74</v>
      </c>
      <c r="C11" s="71"/>
      <c r="D11" s="71"/>
      <c r="E11" s="71"/>
      <c r="F11" s="71"/>
      <c r="G11" s="105"/>
      <c r="H11" s="71"/>
      <c r="I11" s="71"/>
      <c r="J11" s="71"/>
      <c r="K11" s="71"/>
      <c r="L11" s="105"/>
      <c r="M11" s="71"/>
      <c r="N11" s="71"/>
      <c r="O11" s="71"/>
      <c r="P11" s="71"/>
      <c r="Q11" s="105"/>
      <c r="R11" s="71"/>
      <c r="S11" s="71"/>
      <c r="T11" s="71"/>
      <c r="U11" s="71"/>
      <c r="V11" s="105"/>
      <c r="W11" s="71"/>
      <c r="X11" s="71"/>
      <c r="Y11" s="71"/>
      <c r="Z11" s="71"/>
      <c r="AA11" s="105"/>
      <c r="AB11" s="71"/>
      <c r="AC11" s="71"/>
      <c r="AD11" s="71"/>
      <c r="AE11" s="71"/>
      <c r="AF11" s="105"/>
      <c r="AG11" s="71"/>
    </row>
    <row r="12" spans="1:33" s="6" customFormat="1" ht="15" customHeight="1">
      <c r="B12" s="76" t="s">
        <v>171</v>
      </c>
      <c r="C12" s="71">
        <v>709</v>
      </c>
      <c r="D12" s="71">
        <v>1039</v>
      </c>
      <c r="E12" s="71">
        <v>1293</v>
      </c>
      <c r="F12" s="71">
        <v>1770</v>
      </c>
      <c r="G12" s="105">
        <f>SUM(C12:F12)</f>
        <v>4811</v>
      </c>
      <c r="H12" s="71">
        <v>-390</v>
      </c>
      <c r="I12" s="71">
        <v>589</v>
      </c>
      <c r="J12" s="71">
        <v>-1385</v>
      </c>
      <c r="K12" s="71">
        <v>475</v>
      </c>
      <c r="L12" s="105">
        <f>SUM(H12:K12)</f>
        <v>-711</v>
      </c>
      <c r="M12" s="71">
        <v>1079</v>
      </c>
      <c r="N12" s="71">
        <v>918</v>
      </c>
      <c r="O12" s="71">
        <v>1632</v>
      </c>
      <c r="P12" s="71">
        <v>1404</v>
      </c>
      <c r="Q12" s="105">
        <f>SUM(M12:P12)</f>
        <v>5033</v>
      </c>
      <c r="R12" s="71">
        <v>1285</v>
      </c>
      <c r="S12" s="71">
        <v>2421</v>
      </c>
      <c r="T12" s="71">
        <v>3195</v>
      </c>
      <c r="U12" s="71">
        <v>3174</v>
      </c>
      <c r="V12" s="105">
        <f>SUM(R12:U12)</f>
        <v>10075</v>
      </c>
      <c r="W12" s="71">
        <v>907</v>
      </c>
      <c r="X12" s="71">
        <v>546</v>
      </c>
      <c r="Y12" s="71">
        <v>2093</v>
      </c>
      <c r="Z12" s="71">
        <v>1447</v>
      </c>
      <c r="AA12" s="105">
        <f>SUM(W12:Z12)</f>
        <v>4993</v>
      </c>
      <c r="AB12" s="71">
        <v>983</v>
      </c>
      <c r="AC12" s="71">
        <v>516</v>
      </c>
      <c r="AD12" s="71">
        <v>398</v>
      </c>
      <c r="AE12" s="71">
        <v>1292</v>
      </c>
      <c r="AF12" s="105">
        <f>SUM(AB12:AE12)</f>
        <v>3189</v>
      </c>
      <c r="AG12" s="71">
        <v>1448</v>
      </c>
    </row>
    <row r="13" spans="1:33" s="6" customFormat="1" ht="15" customHeight="1">
      <c r="B13" s="76" t="s">
        <v>75</v>
      </c>
      <c r="C13" s="71">
        <v>5934</v>
      </c>
      <c r="D13" s="71">
        <v>6146</v>
      </c>
      <c r="E13" s="71">
        <v>6087</v>
      </c>
      <c r="F13" s="71">
        <v>6428</v>
      </c>
      <c r="G13" s="105">
        <f t="shared" ref="G13:G30" si="0">SUM(C13:F13)</f>
        <v>24595</v>
      </c>
      <c r="H13" s="71">
        <v>7057</v>
      </c>
      <c r="I13" s="71">
        <v>7440</v>
      </c>
      <c r="J13" s="71">
        <v>7492</v>
      </c>
      <c r="K13" s="71">
        <v>8296</v>
      </c>
      <c r="L13" s="105">
        <f t="shared" ref="L13:L30" si="1">SUM(H13:K13)</f>
        <v>30285</v>
      </c>
      <c r="M13" s="71">
        <v>9040</v>
      </c>
      <c r="N13" s="71">
        <v>8317</v>
      </c>
      <c r="O13" s="71">
        <v>8089</v>
      </c>
      <c r="P13" s="71">
        <v>8882</v>
      </c>
      <c r="Q13" s="105">
        <f t="shared" ref="Q13:Q30" si="2">SUM(M13:P13)</f>
        <v>34328</v>
      </c>
      <c r="R13" s="71">
        <v>8983</v>
      </c>
      <c r="S13" s="71">
        <v>9676</v>
      </c>
      <c r="T13" s="71">
        <v>10706</v>
      </c>
      <c r="U13" s="71">
        <v>11520</v>
      </c>
      <c r="V13" s="105">
        <f t="shared" ref="V13:V25" si="3">SUM(R13:U13)</f>
        <v>40885</v>
      </c>
      <c r="W13" s="71">
        <v>10928</v>
      </c>
      <c r="X13" s="71">
        <v>11004</v>
      </c>
      <c r="Y13" s="71">
        <v>11483</v>
      </c>
      <c r="Z13" s="71">
        <v>11800</v>
      </c>
      <c r="AA13" s="105">
        <f t="shared" ref="AA13:AA25" si="4">SUM(W13:Z13)</f>
        <v>45215</v>
      </c>
      <c r="AB13" s="71">
        <v>12387</v>
      </c>
      <c r="AC13" s="71">
        <v>14697</v>
      </c>
      <c r="AD13" s="71">
        <v>15191</v>
      </c>
      <c r="AE13" s="71">
        <v>14304</v>
      </c>
      <c r="AF13" s="105">
        <f t="shared" ref="AF13:AF25" si="5">SUM(AB13:AE13)</f>
        <v>56579</v>
      </c>
      <c r="AG13" s="71">
        <v>15339</v>
      </c>
    </row>
    <row r="14" spans="1:33" s="6" customFormat="1" ht="15" customHeight="1">
      <c r="A14" s="6" t="s">
        <v>43</v>
      </c>
      <c r="B14" s="76" t="s">
        <v>76</v>
      </c>
      <c r="C14" s="71">
        <v>72</v>
      </c>
      <c r="D14" s="71">
        <v>70</v>
      </c>
      <c r="E14" s="71">
        <v>69</v>
      </c>
      <c r="F14" s="71">
        <v>74</v>
      </c>
      <c r="G14" s="105">
        <f t="shared" si="0"/>
        <v>285</v>
      </c>
      <c r="H14" s="71">
        <v>74</v>
      </c>
      <c r="I14" s="71">
        <v>73</v>
      </c>
      <c r="J14" s="71">
        <v>74</v>
      </c>
      <c r="K14" s="71">
        <v>73</v>
      </c>
      <c r="L14" s="105">
        <f t="shared" si="1"/>
        <v>294</v>
      </c>
      <c r="M14" s="71">
        <v>74</v>
      </c>
      <c r="N14" s="71">
        <v>73</v>
      </c>
      <c r="O14" s="71">
        <v>74</v>
      </c>
      <c r="P14" s="71">
        <v>73</v>
      </c>
      <c r="Q14" s="105">
        <f t="shared" si="2"/>
        <v>294</v>
      </c>
      <c r="R14" s="71">
        <v>74</v>
      </c>
      <c r="S14" s="71">
        <v>73</v>
      </c>
      <c r="T14" s="71">
        <v>74</v>
      </c>
      <c r="U14" s="71">
        <v>73</v>
      </c>
      <c r="V14" s="105">
        <f t="shared" si="3"/>
        <v>294</v>
      </c>
      <c r="W14" s="71">
        <v>74</v>
      </c>
      <c r="X14" s="71">
        <v>73</v>
      </c>
      <c r="Y14" s="71">
        <v>187</v>
      </c>
      <c r="Z14" s="71">
        <v>108</v>
      </c>
      <c r="AA14" s="105">
        <f t="shared" si="4"/>
        <v>442</v>
      </c>
      <c r="AB14" s="71">
        <v>109</v>
      </c>
      <c r="AC14" s="71">
        <v>108</v>
      </c>
      <c r="AD14" s="71">
        <v>109</v>
      </c>
      <c r="AE14" s="71">
        <v>108</v>
      </c>
      <c r="AF14" s="105">
        <f t="shared" si="5"/>
        <v>434</v>
      </c>
      <c r="AG14" s="71">
        <v>109</v>
      </c>
    </row>
    <row r="15" spans="1:33" s="6" customFormat="1" ht="15" customHeight="1">
      <c r="B15" s="76" t="s">
        <v>158</v>
      </c>
      <c r="C15" s="71">
        <v>0</v>
      </c>
      <c r="D15" s="71">
        <v>0</v>
      </c>
      <c r="E15" s="71">
        <v>0</v>
      </c>
      <c r="F15" s="71">
        <v>350</v>
      </c>
      <c r="G15" s="105">
        <f t="shared" si="0"/>
        <v>350</v>
      </c>
      <c r="H15" s="71">
        <v>0</v>
      </c>
      <c r="I15" s="71">
        <v>0</v>
      </c>
      <c r="J15" s="71">
        <v>0</v>
      </c>
      <c r="K15" s="71">
        <v>0</v>
      </c>
      <c r="L15" s="105">
        <f t="shared" si="1"/>
        <v>0</v>
      </c>
      <c r="M15" s="71">
        <v>0</v>
      </c>
      <c r="N15" s="71">
        <v>0</v>
      </c>
      <c r="O15" s="71">
        <v>0</v>
      </c>
      <c r="P15" s="71">
        <v>0</v>
      </c>
      <c r="Q15" s="105">
        <f t="shared" si="2"/>
        <v>0</v>
      </c>
      <c r="R15" s="71">
        <v>0</v>
      </c>
      <c r="S15" s="71">
        <v>0</v>
      </c>
      <c r="T15" s="71">
        <v>0</v>
      </c>
      <c r="U15" s="71">
        <v>0</v>
      </c>
      <c r="V15" s="105">
        <f t="shared" si="3"/>
        <v>0</v>
      </c>
      <c r="W15" s="71">
        <v>0</v>
      </c>
      <c r="X15" s="71">
        <v>0</v>
      </c>
      <c r="Y15" s="71">
        <v>0</v>
      </c>
      <c r="Z15" s="71">
        <v>0</v>
      </c>
      <c r="AA15" s="105">
        <f t="shared" si="4"/>
        <v>0</v>
      </c>
      <c r="AB15" s="71">
        <v>0</v>
      </c>
      <c r="AC15" s="71">
        <v>0</v>
      </c>
      <c r="AD15" s="71">
        <v>0</v>
      </c>
      <c r="AE15" s="71">
        <v>0</v>
      </c>
      <c r="AF15" s="105">
        <f t="shared" si="5"/>
        <v>0</v>
      </c>
      <c r="AG15" s="71">
        <v>0</v>
      </c>
    </row>
    <row r="16" spans="1:33" s="6" customFormat="1" ht="15" customHeight="1">
      <c r="B16" s="76" t="s">
        <v>159</v>
      </c>
      <c r="C16" s="71">
        <v>21</v>
      </c>
      <c r="D16" s="71">
        <v>15</v>
      </c>
      <c r="E16" s="71">
        <v>0</v>
      </c>
      <c r="F16" s="71">
        <v>0</v>
      </c>
      <c r="G16" s="105">
        <f t="shared" si="0"/>
        <v>36</v>
      </c>
      <c r="H16" s="71">
        <v>0</v>
      </c>
      <c r="I16" s="71">
        <v>0</v>
      </c>
      <c r="J16" s="71">
        <v>0</v>
      </c>
      <c r="K16" s="71">
        <v>0</v>
      </c>
      <c r="L16" s="105">
        <f t="shared" ref="L16" si="6">SUM(H16:K16)</f>
        <v>0</v>
      </c>
      <c r="M16" s="71">
        <v>0</v>
      </c>
      <c r="N16" s="71">
        <v>0</v>
      </c>
      <c r="O16" s="71">
        <v>0</v>
      </c>
      <c r="P16" s="71">
        <v>0</v>
      </c>
      <c r="Q16" s="105">
        <f t="shared" si="2"/>
        <v>0</v>
      </c>
      <c r="R16" s="71">
        <v>0</v>
      </c>
      <c r="S16" s="71">
        <v>0</v>
      </c>
      <c r="T16" s="71">
        <v>0</v>
      </c>
      <c r="U16" s="71">
        <v>0</v>
      </c>
      <c r="V16" s="105">
        <f t="shared" si="3"/>
        <v>0</v>
      </c>
      <c r="W16" s="71">
        <v>0</v>
      </c>
      <c r="X16" s="71">
        <v>0</v>
      </c>
      <c r="Y16" s="71">
        <v>0</v>
      </c>
      <c r="Z16" s="71">
        <v>0</v>
      </c>
      <c r="AA16" s="105">
        <f t="shared" si="4"/>
        <v>0</v>
      </c>
      <c r="AB16" s="71">
        <v>0</v>
      </c>
      <c r="AC16" s="71">
        <v>0</v>
      </c>
      <c r="AD16" s="71">
        <v>0</v>
      </c>
      <c r="AE16" s="71">
        <v>0</v>
      </c>
      <c r="AF16" s="105">
        <f t="shared" si="5"/>
        <v>0</v>
      </c>
      <c r="AG16" s="71">
        <v>0</v>
      </c>
    </row>
    <row r="17" spans="2:36" s="6" customFormat="1" ht="15" customHeight="1">
      <c r="B17" s="76" t="s">
        <v>137</v>
      </c>
      <c r="C17" s="71">
        <v>0</v>
      </c>
      <c r="D17" s="71">
        <v>0</v>
      </c>
      <c r="E17" s="71">
        <v>0</v>
      </c>
      <c r="F17" s="71">
        <v>0</v>
      </c>
      <c r="G17" s="105">
        <f t="shared" si="0"/>
        <v>0</v>
      </c>
      <c r="H17" s="71">
        <v>0</v>
      </c>
      <c r="I17" s="71">
        <v>0</v>
      </c>
      <c r="J17" s="71">
        <v>0</v>
      </c>
      <c r="K17" s="71">
        <v>0</v>
      </c>
      <c r="L17" s="105">
        <f t="shared" si="1"/>
        <v>0</v>
      </c>
      <c r="M17" s="71">
        <v>2002</v>
      </c>
      <c r="N17" s="71">
        <v>1880</v>
      </c>
      <c r="O17" s="71">
        <v>1652</v>
      </c>
      <c r="P17" s="71">
        <v>1805</v>
      </c>
      <c r="Q17" s="105">
        <f t="shared" si="2"/>
        <v>7339</v>
      </c>
      <c r="R17" s="71">
        <v>1658</v>
      </c>
      <c r="S17" s="71">
        <v>1635</v>
      </c>
      <c r="T17" s="71">
        <v>1606</v>
      </c>
      <c r="U17" s="71">
        <v>1828</v>
      </c>
      <c r="V17" s="105">
        <f t="shared" si="3"/>
        <v>6727</v>
      </c>
      <c r="W17" s="71">
        <v>1569</v>
      </c>
      <c r="X17" s="71">
        <v>1622</v>
      </c>
      <c r="Y17" s="71">
        <v>2138</v>
      </c>
      <c r="Z17" s="71">
        <v>1835</v>
      </c>
      <c r="AA17" s="105">
        <f t="shared" si="4"/>
        <v>7164</v>
      </c>
      <c r="AB17" s="71">
        <v>1874</v>
      </c>
      <c r="AC17" s="71">
        <v>2031</v>
      </c>
      <c r="AD17" s="71">
        <v>1998</v>
      </c>
      <c r="AE17" s="71">
        <v>2025</v>
      </c>
      <c r="AF17" s="105">
        <f t="shared" si="5"/>
        <v>7928</v>
      </c>
      <c r="AG17" s="71">
        <v>2074</v>
      </c>
    </row>
    <row r="18" spans="2:36" s="6" customFormat="1" ht="15" customHeight="1">
      <c r="B18" s="76" t="s">
        <v>77</v>
      </c>
      <c r="C18" s="71">
        <v>-1624</v>
      </c>
      <c r="D18" s="71">
        <v>-1472</v>
      </c>
      <c r="E18" s="71">
        <v>-816</v>
      </c>
      <c r="F18" s="71">
        <v>-1225</v>
      </c>
      <c r="G18" s="105">
        <f t="shared" si="0"/>
        <v>-5137</v>
      </c>
      <c r="H18" s="71">
        <v>-1328</v>
      </c>
      <c r="I18" s="71">
        <v>-1847</v>
      </c>
      <c r="J18" s="71">
        <v>-1397</v>
      </c>
      <c r="K18" s="71">
        <v>-3294</v>
      </c>
      <c r="L18" s="105">
        <f t="shared" si="1"/>
        <v>-7866</v>
      </c>
      <c r="M18" s="71">
        <v>-2016</v>
      </c>
      <c r="N18" s="71">
        <v>-1958</v>
      </c>
      <c r="O18" s="71">
        <v>-2000</v>
      </c>
      <c r="P18" s="71">
        <v>-13607</v>
      </c>
      <c r="Q18" s="105">
        <f t="shared" si="2"/>
        <v>-19581</v>
      </c>
      <c r="R18" s="71">
        <v>-5382</v>
      </c>
      <c r="S18" s="71">
        <v>-11257</v>
      </c>
      <c r="T18" s="71">
        <v>-3082</v>
      </c>
      <c r="U18" s="71">
        <v>-5325</v>
      </c>
      <c r="V18" s="105">
        <f t="shared" si="3"/>
        <v>-25046</v>
      </c>
      <c r="W18" s="71">
        <v>-3963</v>
      </c>
      <c r="X18" s="71">
        <v>-7567</v>
      </c>
      <c r="Y18" s="71">
        <v>-5723</v>
      </c>
      <c r="Z18" s="71">
        <v>-4400</v>
      </c>
      <c r="AA18" s="105">
        <f t="shared" si="4"/>
        <v>-21653</v>
      </c>
      <c r="AB18" s="71">
        <v>-3367</v>
      </c>
      <c r="AC18" s="71">
        <v>3665</v>
      </c>
      <c r="AD18" s="71">
        <v>16757</v>
      </c>
      <c r="AE18" s="71">
        <v>-13228</v>
      </c>
      <c r="AF18" s="105">
        <f t="shared" si="5"/>
        <v>3827</v>
      </c>
      <c r="AG18" s="71">
        <v>1501</v>
      </c>
      <c r="AI18" s="233"/>
      <c r="AJ18" s="233"/>
    </row>
    <row r="19" spans="2:36" s="6" customFormat="1" ht="15" customHeight="1">
      <c r="B19" s="76" t="s">
        <v>138</v>
      </c>
      <c r="C19" s="71">
        <v>802</v>
      </c>
      <c r="D19" s="71">
        <v>1140</v>
      </c>
      <c r="E19" s="71">
        <v>1619</v>
      </c>
      <c r="F19" s="71">
        <v>2423</v>
      </c>
      <c r="G19" s="105">
        <f t="shared" si="0"/>
        <v>5984</v>
      </c>
      <c r="H19" s="71">
        <v>2538</v>
      </c>
      <c r="I19" s="71">
        <v>4714</v>
      </c>
      <c r="J19" s="71">
        <v>4848</v>
      </c>
      <c r="K19" s="71">
        <v>9787</v>
      </c>
      <c r="L19" s="105">
        <f t="shared" si="1"/>
        <v>21887</v>
      </c>
      <c r="M19" s="71">
        <v>10994</v>
      </c>
      <c r="N19" s="71">
        <v>9259</v>
      </c>
      <c r="O19" s="71">
        <v>10971</v>
      </c>
      <c r="P19" s="71">
        <v>11083</v>
      </c>
      <c r="Q19" s="105">
        <f t="shared" si="2"/>
        <v>42307</v>
      </c>
      <c r="R19" s="71">
        <v>11813</v>
      </c>
      <c r="S19" s="71">
        <v>15167</v>
      </c>
      <c r="T19" s="71">
        <v>15791</v>
      </c>
      <c r="U19" s="71">
        <v>16473</v>
      </c>
      <c r="V19" s="105">
        <f t="shared" si="3"/>
        <v>59244</v>
      </c>
      <c r="W19" s="71">
        <v>20241</v>
      </c>
      <c r="X19" s="71">
        <v>24715</v>
      </c>
      <c r="Y19" s="71">
        <v>22950</v>
      </c>
      <c r="Z19" s="71">
        <v>22752</v>
      </c>
      <c r="AA19" s="105">
        <f t="shared" si="4"/>
        <v>90658</v>
      </c>
      <c r="AB19" s="71">
        <v>24342</v>
      </c>
      <c r="AC19" s="71">
        <v>27007</v>
      </c>
      <c r="AD19" s="71">
        <v>27379</v>
      </c>
      <c r="AE19" s="71">
        <v>25498</v>
      </c>
      <c r="AF19" s="105">
        <f t="shared" si="5"/>
        <v>104226</v>
      </c>
      <c r="AG19" s="71">
        <v>24249</v>
      </c>
    </row>
    <row r="20" spans="2:36" s="6" customFormat="1" ht="15" customHeight="1">
      <c r="B20" s="76" t="s">
        <v>184</v>
      </c>
      <c r="C20" s="71">
        <v>-29</v>
      </c>
      <c r="D20" s="71">
        <v>-13</v>
      </c>
      <c r="E20" s="71">
        <v>6</v>
      </c>
      <c r="F20" s="71">
        <v>24</v>
      </c>
      <c r="G20" s="105">
        <f t="shared" si="0"/>
        <v>-12</v>
      </c>
      <c r="H20" s="71">
        <v>66</v>
      </c>
      <c r="I20" s="71">
        <v>-57</v>
      </c>
      <c r="J20" s="71">
        <v>121</v>
      </c>
      <c r="K20" s="71">
        <v>-27</v>
      </c>
      <c r="L20" s="105">
        <f t="shared" si="1"/>
        <v>103</v>
      </c>
      <c r="M20" s="71">
        <v>-14</v>
      </c>
      <c r="N20" s="71">
        <v>86</v>
      </c>
      <c r="O20" s="71">
        <v>-65</v>
      </c>
      <c r="P20" s="71">
        <v>100</v>
      </c>
      <c r="Q20" s="105">
        <f t="shared" si="2"/>
        <v>107</v>
      </c>
      <c r="R20" s="71">
        <v>0</v>
      </c>
      <c r="S20" s="71">
        <v>25</v>
      </c>
      <c r="T20" s="71">
        <v>151</v>
      </c>
      <c r="U20" s="71">
        <v>-108</v>
      </c>
      <c r="V20" s="105">
        <f t="shared" si="3"/>
        <v>68</v>
      </c>
      <c r="W20" s="71">
        <v>64</v>
      </c>
      <c r="X20" s="71">
        <v>-848</v>
      </c>
      <c r="Y20" s="71">
        <v>-70</v>
      </c>
      <c r="Z20" s="71">
        <v>914</v>
      </c>
      <c r="AA20" s="105">
        <f t="shared" si="4"/>
        <v>60</v>
      </c>
      <c r="AB20" s="71">
        <v>299</v>
      </c>
      <c r="AC20" s="71">
        <v>-44</v>
      </c>
      <c r="AD20" s="71">
        <v>66</v>
      </c>
      <c r="AE20" s="71">
        <v>-28</v>
      </c>
      <c r="AF20" s="105">
        <f t="shared" si="5"/>
        <v>293</v>
      </c>
      <c r="AG20" s="71">
        <v>273</v>
      </c>
    </row>
    <row r="21" spans="2:36" s="6" customFormat="1" ht="15" customHeight="1">
      <c r="B21" s="76" t="s">
        <v>78</v>
      </c>
      <c r="C21" s="71">
        <v>-979</v>
      </c>
      <c r="D21" s="71">
        <v>80</v>
      </c>
      <c r="E21" s="71">
        <v>-50</v>
      </c>
      <c r="F21" s="71">
        <v>0</v>
      </c>
      <c r="G21" s="105">
        <f t="shared" si="0"/>
        <v>-949</v>
      </c>
      <c r="H21" s="71">
        <v>0</v>
      </c>
      <c r="I21" s="71">
        <v>57</v>
      </c>
      <c r="J21" s="71">
        <v>0</v>
      </c>
      <c r="K21" s="71">
        <v>0</v>
      </c>
      <c r="L21" s="105">
        <f t="shared" si="1"/>
        <v>57</v>
      </c>
      <c r="M21" s="71">
        <v>0</v>
      </c>
      <c r="N21" s="71">
        <v>0</v>
      </c>
      <c r="O21" s="71">
        <v>0</v>
      </c>
      <c r="P21" s="71">
        <v>0</v>
      </c>
      <c r="Q21" s="105">
        <f t="shared" si="2"/>
        <v>0</v>
      </c>
      <c r="R21" s="71">
        <v>0</v>
      </c>
      <c r="S21" s="71">
        <v>0</v>
      </c>
      <c r="T21" s="71">
        <v>0</v>
      </c>
      <c r="U21" s="71">
        <v>-1193</v>
      </c>
      <c r="V21" s="105">
        <f t="shared" si="3"/>
        <v>-1193</v>
      </c>
      <c r="W21" s="71">
        <v>0</v>
      </c>
      <c r="X21" s="71">
        <v>0</v>
      </c>
      <c r="Y21" s="71">
        <v>0</v>
      </c>
      <c r="Z21" s="71">
        <v>0</v>
      </c>
      <c r="AA21" s="105">
        <f t="shared" si="4"/>
        <v>0</v>
      </c>
      <c r="AB21" s="71">
        <v>0</v>
      </c>
      <c r="AC21" s="71">
        <v>0</v>
      </c>
      <c r="AD21" s="71">
        <v>0</v>
      </c>
      <c r="AE21" s="71">
        <v>0</v>
      </c>
      <c r="AF21" s="105">
        <f t="shared" si="5"/>
        <v>0</v>
      </c>
      <c r="AG21" s="71">
        <v>0</v>
      </c>
    </row>
    <row r="22" spans="2:36" s="6" customFormat="1" ht="15" customHeight="1">
      <c r="B22" s="76" t="s">
        <v>139</v>
      </c>
      <c r="C22" s="71">
        <v>0</v>
      </c>
      <c r="D22" s="71">
        <v>0</v>
      </c>
      <c r="E22" s="71">
        <v>0</v>
      </c>
      <c r="F22" s="71">
        <v>0</v>
      </c>
      <c r="G22" s="105">
        <f t="shared" si="0"/>
        <v>0</v>
      </c>
      <c r="H22" s="71">
        <v>0</v>
      </c>
      <c r="I22" s="71">
        <v>0</v>
      </c>
      <c r="J22" s="71">
        <v>0</v>
      </c>
      <c r="K22" s="71">
        <v>0</v>
      </c>
      <c r="L22" s="105">
        <f t="shared" si="1"/>
        <v>0</v>
      </c>
      <c r="M22" s="71">
        <v>471</v>
      </c>
      <c r="N22" s="71">
        <v>874</v>
      </c>
      <c r="O22" s="71">
        <v>8</v>
      </c>
      <c r="P22" s="71">
        <v>0</v>
      </c>
      <c r="Q22" s="105">
        <f t="shared" si="2"/>
        <v>1353</v>
      </c>
      <c r="R22" s="71">
        <v>0</v>
      </c>
      <c r="S22" s="71">
        <v>5</v>
      </c>
      <c r="T22" s="71">
        <v>0</v>
      </c>
      <c r="U22" s="71">
        <v>0</v>
      </c>
      <c r="V22" s="105">
        <f t="shared" si="3"/>
        <v>5</v>
      </c>
      <c r="W22" s="71">
        <v>0</v>
      </c>
      <c r="X22" s="71">
        <v>0</v>
      </c>
      <c r="Y22" s="71">
        <v>0</v>
      </c>
      <c r="Z22" s="71">
        <v>0</v>
      </c>
      <c r="AA22" s="105">
        <f t="shared" si="4"/>
        <v>0</v>
      </c>
      <c r="AB22" s="71">
        <v>89</v>
      </c>
      <c r="AC22" s="71">
        <v>0</v>
      </c>
      <c r="AD22" s="71">
        <v>12</v>
      </c>
      <c r="AE22" s="71">
        <v>0</v>
      </c>
      <c r="AF22" s="105">
        <f t="shared" si="5"/>
        <v>101</v>
      </c>
      <c r="AG22" s="71">
        <v>0</v>
      </c>
    </row>
    <row r="23" spans="2:36" s="6" customFormat="1" ht="15" customHeight="1">
      <c r="B23" s="76" t="s">
        <v>147</v>
      </c>
      <c r="C23" s="71">
        <v>0</v>
      </c>
      <c r="D23" s="71">
        <v>0</v>
      </c>
      <c r="E23" s="71">
        <v>0</v>
      </c>
      <c r="F23" s="71">
        <v>0</v>
      </c>
      <c r="G23" s="105">
        <f t="shared" si="0"/>
        <v>0</v>
      </c>
      <c r="H23" s="71">
        <v>0</v>
      </c>
      <c r="I23" s="71">
        <v>0</v>
      </c>
      <c r="J23" s="71">
        <v>0</v>
      </c>
      <c r="K23" s="71">
        <v>0</v>
      </c>
      <c r="L23" s="105">
        <f t="shared" si="1"/>
        <v>0</v>
      </c>
      <c r="M23" s="71">
        <v>0</v>
      </c>
      <c r="N23" s="71">
        <v>1510</v>
      </c>
      <c r="O23" s="71">
        <v>0</v>
      </c>
      <c r="P23" s="71">
        <v>0</v>
      </c>
      <c r="Q23" s="105">
        <f t="shared" si="2"/>
        <v>1510</v>
      </c>
      <c r="R23" s="71">
        <v>0</v>
      </c>
      <c r="S23" s="71">
        <v>0</v>
      </c>
      <c r="T23" s="71">
        <v>0</v>
      </c>
      <c r="U23" s="71">
        <v>0</v>
      </c>
      <c r="V23" s="105">
        <f t="shared" si="3"/>
        <v>0</v>
      </c>
      <c r="W23" s="71">
        <v>0</v>
      </c>
      <c r="X23" s="71">
        <v>0</v>
      </c>
      <c r="Y23" s="71">
        <v>0</v>
      </c>
      <c r="Z23" s="71">
        <v>0</v>
      </c>
      <c r="AA23" s="105">
        <f t="shared" si="4"/>
        <v>0</v>
      </c>
      <c r="AB23" s="71">
        <v>0</v>
      </c>
      <c r="AC23" s="71">
        <v>0</v>
      </c>
      <c r="AD23" s="71">
        <v>0</v>
      </c>
      <c r="AE23" s="71">
        <v>0</v>
      </c>
      <c r="AF23" s="105">
        <f t="shared" si="5"/>
        <v>0</v>
      </c>
      <c r="AG23" s="71">
        <v>0</v>
      </c>
    </row>
    <row r="24" spans="2:36" s="6" customFormat="1" ht="15" customHeight="1">
      <c r="B24" s="76" t="s">
        <v>79</v>
      </c>
      <c r="C24" s="71">
        <v>870</v>
      </c>
      <c r="D24" s="71">
        <v>188</v>
      </c>
      <c r="E24" s="71">
        <v>794</v>
      </c>
      <c r="F24" s="71">
        <v>1703</v>
      </c>
      <c r="G24" s="105">
        <f t="shared" si="0"/>
        <v>3555</v>
      </c>
      <c r="H24" s="71">
        <v>3073</v>
      </c>
      <c r="I24" s="71">
        <v>18728</v>
      </c>
      <c r="J24" s="71">
        <v>-4</v>
      </c>
      <c r="K24" s="71">
        <v>277</v>
      </c>
      <c r="L24" s="105">
        <f t="shared" si="1"/>
        <v>22074</v>
      </c>
      <c r="M24" s="71">
        <v>0</v>
      </c>
      <c r="N24" s="71">
        <v>0</v>
      </c>
      <c r="O24" s="71">
        <v>0</v>
      </c>
      <c r="P24" s="71">
        <v>0</v>
      </c>
      <c r="Q24" s="105">
        <f t="shared" si="2"/>
        <v>0</v>
      </c>
      <c r="R24" s="71">
        <v>0</v>
      </c>
      <c r="S24" s="71">
        <v>0</v>
      </c>
      <c r="T24" s="71">
        <v>0</v>
      </c>
      <c r="U24" s="71">
        <v>0</v>
      </c>
      <c r="V24" s="105">
        <f t="shared" si="3"/>
        <v>0</v>
      </c>
      <c r="W24" s="71">
        <v>0</v>
      </c>
      <c r="X24" s="71">
        <v>0</v>
      </c>
      <c r="Y24" s="71">
        <v>0</v>
      </c>
      <c r="Z24" s="71">
        <v>0</v>
      </c>
      <c r="AA24" s="105">
        <f t="shared" si="4"/>
        <v>0</v>
      </c>
      <c r="AB24" s="71">
        <v>0</v>
      </c>
      <c r="AC24" s="71">
        <v>0</v>
      </c>
      <c r="AD24" s="71">
        <v>0</v>
      </c>
      <c r="AE24" s="71">
        <v>0</v>
      </c>
      <c r="AF24" s="105">
        <f t="shared" si="5"/>
        <v>0</v>
      </c>
      <c r="AG24" s="71">
        <v>0</v>
      </c>
    </row>
    <row r="25" spans="2:36" s="6" customFormat="1" ht="15" customHeight="1">
      <c r="B25" s="76" t="s">
        <v>80</v>
      </c>
      <c r="C25" s="71">
        <v>621</v>
      </c>
      <c r="D25" s="71">
        <v>0</v>
      </c>
      <c r="E25" s="71">
        <v>121</v>
      </c>
      <c r="F25" s="71">
        <v>-69</v>
      </c>
      <c r="G25" s="105">
        <f t="shared" si="0"/>
        <v>673</v>
      </c>
      <c r="H25" s="71">
        <v>-68</v>
      </c>
      <c r="I25" s="71">
        <v>130</v>
      </c>
      <c r="J25" s="71">
        <v>599</v>
      </c>
      <c r="K25" s="71">
        <v>72</v>
      </c>
      <c r="L25" s="105">
        <f t="shared" si="1"/>
        <v>733</v>
      </c>
      <c r="M25" s="71">
        <v>-150</v>
      </c>
      <c r="N25" s="71">
        <v>-152</v>
      </c>
      <c r="O25" s="71">
        <v>620</v>
      </c>
      <c r="P25" s="71">
        <v>-231</v>
      </c>
      <c r="Q25" s="105">
        <f t="shared" si="2"/>
        <v>87</v>
      </c>
      <c r="R25" s="71">
        <v>-2</v>
      </c>
      <c r="S25" s="71">
        <v>211</v>
      </c>
      <c r="T25" s="71">
        <v>665</v>
      </c>
      <c r="U25" s="71">
        <v>-382</v>
      </c>
      <c r="V25" s="105">
        <f t="shared" si="3"/>
        <v>492</v>
      </c>
      <c r="W25" s="71">
        <v>677</v>
      </c>
      <c r="X25" s="71">
        <v>905</v>
      </c>
      <c r="Y25" s="71">
        <v>-222</v>
      </c>
      <c r="Z25" s="71">
        <v>1978</v>
      </c>
      <c r="AA25" s="105">
        <f t="shared" si="4"/>
        <v>3338</v>
      </c>
      <c r="AB25" s="71">
        <v>-704</v>
      </c>
      <c r="AC25" s="71">
        <v>285</v>
      </c>
      <c r="AD25" s="71">
        <v>1190</v>
      </c>
      <c r="AE25" s="71">
        <v>221</v>
      </c>
      <c r="AF25" s="105">
        <f t="shared" si="5"/>
        <v>992</v>
      </c>
      <c r="AG25" s="71">
        <v>916</v>
      </c>
    </row>
    <row r="26" spans="2:36" s="6" customFormat="1" ht="15" customHeight="1">
      <c r="B26" s="49" t="s">
        <v>73</v>
      </c>
      <c r="C26" s="71"/>
      <c r="D26" s="71"/>
      <c r="E26" s="71"/>
      <c r="F26" s="71"/>
      <c r="G26" s="105"/>
      <c r="H26" s="71"/>
      <c r="I26" s="71"/>
      <c r="J26" s="71"/>
      <c r="K26" s="71"/>
      <c r="L26" s="105"/>
      <c r="M26" s="71"/>
      <c r="N26" s="71"/>
      <c r="O26" s="71"/>
      <c r="P26" s="71"/>
      <c r="Q26" s="105"/>
      <c r="R26" s="71"/>
      <c r="S26" s="71"/>
      <c r="T26" s="71"/>
      <c r="U26" s="71"/>
      <c r="V26" s="105"/>
      <c r="W26" s="71"/>
      <c r="X26" s="71"/>
      <c r="Y26" s="71"/>
      <c r="Z26" s="71"/>
      <c r="AA26" s="105"/>
      <c r="AB26" s="71"/>
      <c r="AC26" s="71"/>
      <c r="AD26" s="71"/>
      <c r="AE26" s="71">
        <v>0</v>
      </c>
      <c r="AF26" s="105"/>
      <c r="AG26" s="71"/>
    </row>
    <row r="27" spans="2:36" s="6" customFormat="1" ht="15" customHeight="1">
      <c r="B27" s="76" t="s">
        <v>81</v>
      </c>
      <c r="C27" s="71">
        <v>4098</v>
      </c>
      <c r="D27" s="71">
        <v>-4145</v>
      </c>
      <c r="E27" s="71">
        <v>-11586</v>
      </c>
      <c r="F27" s="71">
        <v>-18810</v>
      </c>
      <c r="G27" s="105">
        <f t="shared" si="0"/>
        <v>-30443</v>
      </c>
      <c r="H27" s="71">
        <v>7803</v>
      </c>
      <c r="I27" s="71">
        <v>714</v>
      </c>
      <c r="J27" s="71">
        <v>-7827</v>
      </c>
      <c r="K27" s="71">
        <v>-22694</v>
      </c>
      <c r="L27" s="105">
        <f t="shared" si="1"/>
        <v>-22004</v>
      </c>
      <c r="M27" s="71">
        <v>-12224</v>
      </c>
      <c r="N27" s="71">
        <v>-9718</v>
      </c>
      <c r="O27" s="71">
        <v>-1900</v>
      </c>
      <c r="P27" s="71">
        <v>-25923</v>
      </c>
      <c r="Q27" s="105">
        <f t="shared" si="2"/>
        <v>-49765</v>
      </c>
      <c r="R27" s="71">
        <v>-8052</v>
      </c>
      <c r="S27" s="71">
        <v>-4162</v>
      </c>
      <c r="T27" s="71">
        <v>-13573</v>
      </c>
      <c r="U27" s="71">
        <v>-17904</v>
      </c>
      <c r="V27" s="105">
        <f t="shared" ref="V27:V30" si="7">SUM(R27:U27)</f>
        <v>-43691</v>
      </c>
      <c r="W27" s="71">
        <v>9626</v>
      </c>
      <c r="X27" s="71">
        <v>6771</v>
      </c>
      <c r="Y27" s="71">
        <v>-6064</v>
      </c>
      <c r="Z27" s="71">
        <v>-37035</v>
      </c>
      <c r="AA27" s="105">
        <f t="shared" ref="AA27:AA30" si="8">SUM(W27:Z27)</f>
        <v>-26702</v>
      </c>
      <c r="AB27" s="71">
        <v>14766</v>
      </c>
      <c r="AC27" s="71">
        <v>26185</v>
      </c>
      <c r="AD27" s="71">
        <v>-29355</v>
      </c>
      <c r="AE27" s="71">
        <v>-5143</v>
      </c>
      <c r="AF27" s="105">
        <f t="shared" ref="AF27:AF30" si="9">SUM(AB27:AE27)</f>
        <v>6453</v>
      </c>
      <c r="AG27" s="71">
        <v>-3698</v>
      </c>
    </row>
    <row r="28" spans="2:36" s="6" customFormat="1" ht="15" customHeight="1">
      <c r="B28" s="76" t="s">
        <v>91</v>
      </c>
      <c r="C28" s="71">
        <v>767</v>
      </c>
      <c r="D28" s="71">
        <v>91</v>
      </c>
      <c r="E28" s="71">
        <v>-4324</v>
      </c>
      <c r="F28" s="71">
        <v>-5547</v>
      </c>
      <c r="G28" s="105">
        <f t="shared" si="0"/>
        <v>-9013</v>
      </c>
      <c r="H28" s="71">
        <v>1742</v>
      </c>
      <c r="I28" s="71">
        <v>-2325</v>
      </c>
      <c r="J28" s="71">
        <v>5011</v>
      </c>
      <c r="K28" s="71">
        <v>-11995</v>
      </c>
      <c r="L28" s="105">
        <f t="shared" si="1"/>
        <v>-7567</v>
      </c>
      <c r="M28" s="71">
        <v>-2332</v>
      </c>
      <c r="N28" s="71">
        <v>1383</v>
      </c>
      <c r="O28" s="71">
        <v>-1161</v>
      </c>
      <c r="P28" s="71">
        <v>11204</v>
      </c>
      <c r="Q28" s="105">
        <f t="shared" si="2"/>
        <v>9094</v>
      </c>
      <c r="R28" s="71">
        <v>-6874</v>
      </c>
      <c r="S28" s="71">
        <v>-4294</v>
      </c>
      <c r="T28" s="71">
        <v>1798</v>
      </c>
      <c r="U28" s="71">
        <v>3779</v>
      </c>
      <c r="V28" s="105">
        <f t="shared" si="7"/>
        <v>-5591</v>
      </c>
      <c r="W28" s="71">
        <v>-5218</v>
      </c>
      <c r="X28" s="71">
        <v>-11990</v>
      </c>
      <c r="Y28" s="71">
        <v>4616</v>
      </c>
      <c r="Z28" s="71">
        <v>1240</v>
      </c>
      <c r="AA28" s="105">
        <f t="shared" si="8"/>
        <v>-11352</v>
      </c>
      <c r="AB28" s="71">
        <v>-10530</v>
      </c>
      <c r="AC28" s="71">
        <v>-22232</v>
      </c>
      <c r="AD28" s="71">
        <v>-4062</v>
      </c>
      <c r="AE28" s="71">
        <v>17527</v>
      </c>
      <c r="AF28" s="105">
        <f t="shared" si="9"/>
        <v>-19297</v>
      </c>
      <c r="AG28" s="71">
        <v>-16311</v>
      </c>
    </row>
    <row r="29" spans="2:36" s="6" customFormat="1" ht="15" customHeight="1">
      <c r="B29" s="76" t="s">
        <v>92</v>
      </c>
      <c r="C29" s="71">
        <v>1291</v>
      </c>
      <c r="D29" s="71">
        <v>766</v>
      </c>
      <c r="E29" s="71">
        <v>-176</v>
      </c>
      <c r="F29" s="71">
        <v>601</v>
      </c>
      <c r="G29" s="105">
        <f t="shared" si="0"/>
        <v>2482</v>
      </c>
      <c r="H29" s="71">
        <v>-524</v>
      </c>
      <c r="I29" s="71">
        <v>1065</v>
      </c>
      <c r="J29" s="71">
        <v>-116</v>
      </c>
      <c r="K29" s="71">
        <v>-474</v>
      </c>
      <c r="L29" s="105">
        <f t="shared" si="1"/>
        <v>-49</v>
      </c>
      <c r="M29" s="71">
        <v>2</v>
      </c>
      <c r="N29" s="71">
        <v>2260</v>
      </c>
      <c r="O29" s="71">
        <v>1190</v>
      </c>
      <c r="P29" s="71">
        <v>-568</v>
      </c>
      <c r="Q29" s="105">
        <f t="shared" si="2"/>
        <v>2884</v>
      </c>
      <c r="R29" s="71">
        <v>3700</v>
      </c>
      <c r="S29" s="71">
        <v>-1574</v>
      </c>
      <c r="T29" s="71">
        <v>349</v>
      </c>
      <c r="U29" s="71">
        <v>3001</v>
      </c>
      <c r="V29" s="105">
        <f t="shared" si="7"/>
        <v>5476</v>
      </c>
      <c r="W29" s="71">
        <v>55</v>
      </c>
      <c r="X29" s="71">
        <v>-2131</v>
      </c>
      <c r="Y29" s="71">
        <v>2693</v>
      </c>
      <c r="Z29" s="71">
        <v>-1684</v>
      </c>
      <c r="AA29" s="105">
        <f t="shared" si="8"/>
        <v>-1067</v>
      </c>
      <c r="AB29" s="71">
        <v>337</v>
      </c>
      <c r="AC29" s="71">
        <v>301</v>
      </c>
      <c r="AD29" s="71">
        <v>419</v>
      </c>
      <c r="AE29" s="71">
        <v>1255</v>
      </c>
      <c r="AF29" s="105">
        <f t="shared" si="9"/>
        <v>2312</v>
      </c>
      <c r="AG29" s="71">
        <v>-2060</v>
      </c>
    </row>
    <row r="30" spans="2:36" s="6" customFormat="1" ht="15" customHeight="1">
      <c r="B30" s="76" t="s">
        <v>93</v>
      </c>
      <c r="C30" s="71">
        <v>-2291</v>
      </c>
      <c r="D30" s="71">
        <v>-3219</v>
      </c>
      <c r="E30" s="71">
        <v>1530</v>
      </c>
      <c r="F30" s="71">
        <v>7526</v>
      </c>
      <c r="G30" s="105">
        <f t="shared" si="0"/>
        <v>3546</v>
      </c>
      <c r="H30" s="71">
        <v>-6223</v>
      </c>
      <c r="I30" s="71">
        <v>6051</v>
      </c>
      <c r="J30" s="71">
        <v>866</v>
      </c>
      <c r="K30" s="71">
        <v>15511</v>
      </c>
      <c r="L30" s="105">
        <f t="shared" si="1"/>
        <v>16205</v>
      </c>
      <c r="M30" s="71">
        <v>-13754</v>
      </c>
      <c r="N30" s="71">
        <v>3776</v>
      </c>
      <c r="O30" s="71">
        <v>2371</v>
      </c>
      <c r="P30" s="71">
        <v>24211</v>
      </c>
      <c r="Q30" s="105">
        <f t="shared" si="2"/>
        <v>16604</v>
      </c>
      <c r="R30" s="71">
        <v>2048</v>
      </c>
      <c r="S30" s="71">
        <v>-10027</v>
      </c>
      <c r="T30" s="71">
        <v>4495</v>
      </c>
      <c r="U30" s="71">
        <v>4014</v>
      </c>
      <c r="V30" s="105">
        <f t="shared" si="7"/>
        <v>530</v>
      </c>
      <c r="W30" s="71">
        <v>-10342</v>
      </c>
      <c r="X30" s="71">
        <v>5307</v>
      </c>
      <c r="Y30" s="71">
        <v>2343</v>
      </c>
      <c r="Z30" s="71">
        <v>15029</v>
      </c>
      <c r="AA30" s="105">
        <f t="shared" si="8"/>
        <v>12337</v>
      </c>
      <c r="AB30" s="71">
        <v>-5283</v>
      </c>
      <c r="AC30" s="71">
        <v>-11664</v>
      </c>
      <c r="AD30" s="71">
        <v>10877</v>
      </c>
      <c r="AE30" s="71">
        <v>-434</v>
      </c>
      <c r="AF30" s="105">
        <f t="shared" si="9"/>
        <v>-6504</v>
      </c>
      <c r="AG30" s="71">
        <v>-26079</v>
      </c>
      <c r="AI30" s="233"/>
      <c r="AJ30" s="233"/>
    </row>
    <row r="31" spans="2:36" s="24" customFormat="1" ht="15" customHeight="1">
      <c r="B31" s="79" t="s">
        <v>26</v>
      </c>
      <c r="C31" s="106">
        <f t="shared" ref="C31:F31" si="10">SUM(C10:C30)</f>
        <v>12702</v>
      </c>
      <c r="D31" s="106">
        <f t="shared" si="10"/>
        <v>4764</v>
      </c>
      <c r="E31" s="106">
        <f t="shared" si="10"/>
        <v>372</v>
      </c>
      <c r="F31" s="106">
        <f t="shared" si="10"/>
        <v>3378</v>
      </c>
      <c r="G31" s="155">
        <f t="shared" ref="G31" si="11">SUM(G10:G30)</f>
        <v>21216</v>
      </c>
      <c r="H31" s="106">
        <f t="shared" ref="H31:M31" si="12">SUM(H10:H30)</f>
        <v>19464</v>
      </c>
      <c r="I31" s="106">
        <f t="shared" si="12"/>
        <v>22764</v>
      </c>
      <c r="J31" s="106">
        <f t="shared" si="12"/>
        <v>16206</v>
      </c>
      <c r="K31" s="106">
        <f t="shared" si="12"/>
        <v>24315</v>
      </c>
      <c r="L31" s="155">
        <f t="shared" si="12"/>
        <v>82749</v>
      </c>
      <c r="M31" s="106">
        <f t="shared" si="12"/>
        <v>-2249</v>
      </c>
      <c r="N31" s="106">
        <f t="shared" ref="N31:O31" si="13">SUM(N10:N30)</f>
        <v>28798</v>
      </c>
      <c r="O31" s="106">
        <f t="shared" si="13"/>
        <v>31812</v>
      </c>
      <c r="P31" s="106">
        <f t="shared" ref="P31:R31" si="14">SUM(P10:P30)</f>
        <v>36501</v>
      </c>
      <c r="Q31" s="155">
        <f t="shared" si="14"/>
        <v>94862</v>
      </c>
      <c r="R31" s="106">
        <f t="shared" si="14"/>
        <v>21426</v>
      </c>
      <c r="S31" s="106">
        <f t="shared" ref="S31:V31" si="15">SUM(S10:S30)</f>
        <v>10738</v>
      </c>
      <c r="T31" s="106">
        <f t="shared" si="15"/>
        <v>35522</v>
      </c>
      <c r="U31" s="106">
        <f t="shared" si="15"/>
        <v>52055</v>
      </c>
      <c r="V31" s="155">
        <f t="shared" si="15"/>
        <v>119741</v>
      </c>
      <c r="W31" s="106">
        <f t="shared" ref="W31:X31" si="16">SUM(W10:W30)</f>
        <v>31774</v>
      </c>
      <c r="X31" s="106">
        <f t="shared" si="16"/>
        <v>35881</v>
      </c>
      <c r="Y31" s="106">
        <f t="shared" ref="Y31:AA31" si="17">SUM(Y10:Y30)</f>
        <v>54625</v>
      </c>
      <c r="Z31" s="106">
        <f t="shared" si="17"/>
        <v>37384</v>
      </c>
      <c r="AA31" s="155">
        <f t="shared" si="17"/>
        <v>159664</v>
      </c>
      <c r="AB31" s="106">
        <f t="shared" ref="AB31:AC31" si="18">SUM(AB10:AB30)</f>
        <v>37663</v>
      </c>
      <c r="AC31" s="106">
        <f t="shared" si="18"/>
        <v>49613</v>
      </c>
      <c r="AD31" s="106">
        <f t="shared" ref="AD31:AG31" si="19">SUM(AD10:AD30)</f>
        <v>51181</v>
      </c>
      <c r="AE31" s="106">
        <f t="shared" si="19"/>
        <v>72726</v>
      </c>
      <c r="AF31" s="155">
        <f t="shared" si="19"/>
        <v>211183</v>
      </c>
      <c r="AG31" s="106">
        <f t="shared" si="19"/>
        <v>4171</v>
      </c>
    </row>
    <row r="32" spans="2:36" s="6" customFormat="1" ht="15" customHeight="1">
      <c r="B32" s="49"/>
      <c r="C32" s="73"/>
      <c r="D32" s="73"/>
      <c r="E32" s="73"/>
      <c r="F32" s="73"/>
      <c r="G32" s="68"/>
      <c r="H32" s="73"/>
      <c r="I32" s="73"/>
      <c r="J32" s="73"/>
      <c r="K32" s="73"/>
      <c r="L32" s="68"/>
      <c r="M32" s="73"/>
      <c r="N32" s="73"/>
      <c r="O32" s="73"/>
      <c r="P32" s="73"/>
      <c r="Q32" s="68"/>
      <c r="R32" s="73"/>
      <c r="S32" s="73"/>
      <c r="T32" s="73"/>
      <c r="U32" s="73"/>
      <c r="V32" s="68"/>
      <c r="W32" s="73"/>
      <c r="X32" s="73"/>
      <c r="Y32" s="73"/>
      <c r="Z32" s="73"/>
      <c r="AA32" s="68"/>
      <c r="AB32" s="73"/>
      <c r="AC32" s="73"/>
      <c r="AD32" s="73"/>
      <c r="AE32" s="73"/>
      <c r="AF32" s="68"/>
      <c r="AG32" s="73"/>
    </row>
    <row r="33" spans="2:33" s="6" customFormat="1" ht="15" customHeight="1">
      <c r="B33" s="70" t="s">
        <v>82</v>
      </c>
      <c r="C33" s="74"/>
      <c r="D33" s="74"/>
      <c r="E33" s="74"/>
      <c r="F33" s="74"/>
      <c r="G33" s="68"/>
      <c r="H33" s="74"/>
      <c r="I33" s="74"/>
      <c r="J33" s="74"/>
      <c r="K33" s="74"/>
      <c r="L33" s="68"/>
      <c r="M33" s="74"/>
      <c r="N33" s="74"/>
      <c r="O33" s="74"/>
      <c r="P33" s="74"/>
      <c r="Q33" s="68"/>
      <c r="R33" s="74"/>
      <c r="S33" s="74"/>
      <c r="T33" s="74"/>
      <c r="U33" s="74"/>
      <c r="V33" s="68"/>
      <c r="W33" s="74"/>
      <c r="X33" s="74"/>
      <c r="Y33" s="74"/>
      <c r="Z33" s="74"/>
      <c r="AA33" s="68"/>
      <c r="AB33" s="74"/>
      <c r="AC33" s="74"/>
      <c r="AD33" s="74"/>
      <c r="AE33" s="74"/>
      <c r="AF33" s="68"/>
      <c r="AG33" s="74"/>
    </row>
    <row r="34" spans="2:33" s="6" customFormat="1" ht="15" customHeight="1">
      <c r="B34" s="76" t="s">
        <v>84</v>
      </c>
      <c r="C34" s="71">
        <v>-3049</v>
      </c>
      <c r="D34" s="71">
        <v>-1513</v>
      </c>
      <c r="E34" s="71">
        <v>-1983</v>
      </c>
      <c r="F34" s="71">
        <v>-3206</v>
      </c>
      <c r="G34" s="105">
        <f>SUM(C34:F34)</f>
        <v>-9751</v>
      </c>
      <c r="H34" s="71">
        <v>-1915</v>
      </c>
      <c r="I34" s="71">
        <v>-1598</v>
      </c>
      <c r="J34" s="71">
        <v>-1986</v>
      </c>
      <c r="K34" s="71">
        <v>-3898</v>
      </c>
      <c r="L34" s="105">
        <f>SUM(H34:K34)</f>
        <v>-9397</v>
      </c>
      <c r="M34" s="71">
        <v>-4759</v>
      </c>
      <c r="N34" s="71">
        <v>-8847</v>
      </c>
      <c r="O34" s="71">
        <v>-14113</v>
      </c>
      <c r="P34" s="71">
        <v>-12262</v>
      </c>
      <c r="Q34" s="105">
        <f>SUM(M34:P34)</f>
        <v>-39981</v>
      </c>
      <c r="R34" s="71">
        <v>-4099</v>
      </c>
      <c r="S34" s="71">
        <v>-3572</v>
      </c>
      <c r="T34" s="71">
        <v>-4638</v>
      </c>
      <c r="U34" s="71">
        <v>-4700</v>
      </c>
      <c r="V34" s="105">
        <f>SUM(R34:U34)</f>
        <v>-17009</v>
      </c>
      <c r="W34" s="71">
        <v>-6393</v>
      </c>
      <c r="X34" s="71">
        <v>-7165</v>
      </c>
      <c r="Y34" s="71">
        <v>-6234</v>
      </c>
      <c r="Z34" s="71">
        <v>-7357</v>
      </c>
      <c r="AA34" s="105">
        <f>SUM(W34:Z34)</f>
        <v>-27149</v>
      </c>
      <c r="AB34" s="71">
        <v>-6286</v>
      </c>
      <c r="AC34" s="71">
        <v>-9527</v>
      </c>
      <c r="AD34" s="71">
        <v>-12139</v>
      </c>
      <c r="AE34" s="71">
        <v>-10577</v>
      </c>
      <c r="AF34" s="105">
        <f>SUM(AB34:AE34)</f>
        <v>-38529</v>
      </c>
      <c r="AG34" s="71">
        <v>-10543</v>
      </c>
    </row>
    <row r="35" spans="2:33" s="24" customFormat="1" ht="15" customHeight="1">
      <c r="B35" s="76" t="s">
        <v>102</v>
      </c>
      <c r="C35" s="71">
        <v>0</v>
      </c>
      <c r="D35" s="71">
        <v>0</v>
      </c>
      <c r="E35" s="71">
        <v>0</v>
      </c>
      <c r="F35" s="71">
        <v>0</v>
      </c>
      <c r="G35" s="105">
        <f t="shared" ref="G35:G36" si="20">SUM(C35:F35)</f>
        <v>0</v>
      </c>
      <c r="H35" s="71">
        <v>0</v>
      </c>
      <c r="I35" s="71">
        <v>0</v>
      </c>
      <c r="J35" s="71">
        <v>-24323</v>
      </c>
      <c r="K35" s="71">
        <v>-124894</v>
      </c>
      <c r="L35" s="105">
        <f t="shared" ref="L35:L36" si="21">SUM(H35:K35)</f>
        <v>-149217</v>
      </c>
      <c r="M35" s="71">
        <v>0</v>
      </c>
      <c r="N35" s="71">
        <v>0</v>
      </c>
      <c r="O35" s="71">
        <v>0</v>
      </c>
      <c r="P35" s="71">
        <v>0</v>
      </c>
      <c r="Q35" s="105">
        <f t="shared" ref="Q35:Q36" si="22">SUM(M35:P35)</f>
        <v>0</v>
      </c>
      <c r="R35" s="71">
        <v>0</v>
      </c>
      <c r="S35" s="71">
        <v>0</v>
      </c>
      <c r="T35" s="71">
        <v>-67240</v>
      </c>
      <c r="U35" s="71">
        <v>0</v>
      </c>
      <c r="V35" s="105">
        <f t="shared" ref="V35:V36" si="23">SUM(R35:U35)</f>
        <v>-67240</v>
      </c>
      <c r="W35" s="71">
        <v>0</v>
      </c>
      <c r="X35" s="71">
        <v>0</v>
      </c>
      <c r="Y35" s="71">
        <v>0</v>
      </c>
      <c r="Z35" s="71">
        <v>0</v>
      </c>
      <c r="AA35" s="105">
        <f t="shared" ref="AA35:AA38" si="24">SUM(W35:Z35)</f>
        <v>0</v>
      </c>
      <c r="AB35" s="71">
        <v>-82578</v>
      </c>
      <c r="AC35" s="71">
        <v>0</v>
      </c>
      <c r="AD35" s="71">
        <v>0</v>
      </c>
      <c r="AE35" s="71">
        <v>0</v>
      </c>
      <c r="AF35" s="105">
        <f t="shared" ref="AF35:AF38" si="25">SUM(AB35:AE35)</f>
        <v>-82578</v>
      </c>
      <c r="AG35" s="71">
        <v>0</v>
      </c>
    </row>
    <row r="36" spans="2:33" s="24" customFormat="1" ht="15" customHeight="1">
      <c r="B36" s="76" t="s">
        <v>185</v>
      </c>
      <c r="C36" s="71">
        <v>0</v>
      </c>
      <c r="D36" s="71">
        <v>0</v>
      </c>
      <c r="E36" s="71">
        <v>0</v>
      </c>
      <c r="F36" s="71">
        <v>0</v>
      </c>
      <c r="G36" s="105">
        <f t="shared" si="20"/>
        <v>0</v>
      </c>
      <c r="H36" s="71">
        <v>0</v>
      </c>
      <c r="I36" s="71">
        <v>0</v>
      </c>
      <c r="J36" s="71">
        <v>0</v>
      </c>
      <c r="K36" s="71">
        <v>0</v>
      </c>
      <c r="L36" s="105">
        <f t="shared" si="21"/>
        <v>0</v>
      </c>
      <c r="M36" s="71">
        <v>0</v>
      </c>
      <c r="N36" s="71">
        <v>0</v>
      </c>
      <c r="O36" s="71">
        <v>0</v>
      </c>
      <c r="P36" s="71">
        <v>0</v>
      </c>
      <c r="Q36" s="105">
        <f t="shared" si="22"/>
        <v>0</v>
      </c>
      <c r="R36" s="71">
        <v>0</v>
      </c>
      <c r="S36" s="71">
        <v>0</v>
      </c>
      <c r="T36" s="71">
        <v>0</v>
      </c>
      <c r="U36" s="71">
        <v>0</v>
      </c>
      <c r="V36" s="105">
        <f t="shared" si="23"/>
        <v>0</v>
      </c>
      <c r="W36" s="71">
        <v>-32211</v>
      </c>
      <c r="X36" s="71">
        <v>-49726</v>
      </c>
      <c r="Y36" s="71">
        <v>0</v>
      </c>
      <c r="Z36" s="71">
        <v>-17692</v>
      </c>
      <c r="AA36" s="105">
        <f t="shared" si="24"/>
        <v>-99629</v>
      </c>
      <c r="AB36" s="71">
        <v>0</v>
      </c>
      <c r="AC36" s="71">
        <v>0</v>
      </c>
      <c r="AD36" s="71">
        <v>0</v>
      </c>
      <c r="AE36" s="71">
        <v>0</v>
      </c>
      <c r="AF36" s="105">
        <f t="shared" si="25"/>
        <v>0</v>
      </c>
      <c r="AG36" s="71">
        <v>0</v>
      </c>
    </row>
    <row r="37" spans="2:33" s="24" customFormat="1" ht="15" customHeight="1">
      <c r="B37" s="76" t="s">
        <v>188</v>
      </c>
      <c r="C37" s="71">
        <v>0</v>
      </c>
      <c r="D37" s="71">
        <v>0</v>
      </c>
      <c r="E37" s="71">
        <v>0</v>
      </c>
      <c r="F37" s="71">
        <v>0</v>
      </c>
      <c r="G37" s="105">
        <f t="shared" ref="G37" si="26">SUM(C37:F37)</f>
        <v>0</v>
      </c>
      <c r="H37" s="71">
        <v>0</v>
      </c>
      <c r="I37" s="71">
        <v>0</v>
      </c>
      <c r="J37" s="71">
        <v>0</v>
      </c>
      <c r="K37" s="71">
        <v>0</v>
      </c>
      <c r="L37" s="105">
        <f t="shared" ref="L37" si="27">SUM(H37:K37)</f>
        <v>0</v>
      </c>
      <c r="M37" s="71">
        <v>0</v>
      </c>
      <c r="N37" s="71">
        <v>0</v>
      </c>
      <c r="O37" s="71">
        <v>0</v>
      </c>
      <c r="P37" s="71">
        <v>0</v>
      </c>
      <c r="Q37" s="105">
        <f t="shared" ref="Q37" si="28">SUM(M37:P37)</f>
        <v>0</v>
      </c>
      <c r="R37" s="71">
        <v>0</v>
      </c>
      <c r="S37" s="71">
        <v>0</v>
      </c>
      <c r="T37" s="71">
        <v>0</v>
      </c>
      <c r="U37" s="71">
        <v>0</v>
      </c>
      <c r="V37" s="105">
        <f t="shared" ref="V37" si="29">SUM(R37:U37)</f>
        <v>0</v>
      </c>
      <c r="W37" s="71">
        <v>0</v>
      </c>
      <c r="X37" s="71">
        <v>0</v>
      </c>
      <c r="Y37" s="71">
        <v>32210</v>
      </c>
      <c r="Z37" s="71">
        <v>49727</v>
      </c>
      <c r="AA37" s="105">
        <f t="shared" si="24"/>
        <v>81937</v>
      </c>
      <c r="AB37" s="71">
        <v>0</v>
      </c>
      <c r="AC37" s="71">
        <v>12684</v>
      </c>
      <c r="AD37" s="71">
        <v>5069</v>
      </c>
      <c r="AE37" s="71">
        <v>0</v>
      </c>
      <c r="AF37" s="105">
        <f t="shared" si="25"/>
        <v>17753</v>
      </c>
      <c r="AG37" s="71">
        <v>0</v>
      </c>
    </row>
    <row r="38" spans="2:33" s="24" customFormat="1" ht="15" customHeight="1">
      <c r="B38" s="76" t="s">
        <v>196</v>
      </c>
      <c r="C38" s="71">
        <v>0</v>
      </c>
      <c r="D38" s="71">
        <v>0</v>
      </c>
      <c r="E38" s="71">
        <v>0</v>
      </c>
      <c r="F38" s="71">
        <v>0</v>
      </c>
      <c r="G38" s="105">
        <f t="shared" ref="G38" si="30">SUM(C38:F38)</f>
        <v>0</v>
      </c>
      <c r="H38" s="71">
        <v>0</v>
      </c>
      <c r="I38" s="71">
        <v>0</v>
      </c>
      <c r="J38" s="71">
        <v>0</v>
      </c>
      <c r="K38" s="71">
        <v>0</v>
      </c>
      <c r="L38" s="105">
        <f t="shared" ref="L38" si="31">SUM(H38:K38)</f>
        <v>0</v>
      </c>
      <c r="M38" s="71">
        <v>0</v>
      </c>
      <c r="N38" s="71">
        <v>0</v>
      </c>
      <c r="O38" s="71">
        <v>0</v>
      </c>
      <c r="P38" s="71">
        <v>0</v>
      </c>
      <c r="Q38" s="105">
        <f t="shared" ref="Q38" si="32">SUM(M38:P38)</f>
        <v>0</v>
      </c>
      <c r="R38" s="71">
        <v>0</v>
      </c>
      <c r="S38" s="71">
        <v>0</v>
      </c>
      <c r="T38" s="71">
        <v>0</v>
      </c>
      <c r="U38" s="71">
        <v>0</v>
      </c>
      <c r="V38" s="105">
        <f t="shared" ref="V38" si="33">SUM(R38:U38)</f>
        <v>0</v>
      </c>
      <c r="W38" s="71">
        <v>0</v>
      </c>
      <c r="X38" s="71">
        <v>0</v>
      </c>
      <c r="Y38" s="71">
        <v>0</v>
      </c>
      <c r="Z38" s="71">
        <v>0</v>
      </c>
      <c r="AA38" s="105">
        <f t="shared" si="24"/>
        <v>0</v>
      </c>
      <c r="AB38" s="71">
        <v>-1000</v>
      </c>
      <c r="AC38" s="71">
        <v>0</v>
      </c>
      <c r="AD38" s="71">
        <v>0</v>
      </c>
      <c r="AE38" s="71">
        <v>-1025</v>
      </c>
      <c r="AF38" s="105">
        <f t="shared" si="25"/>
        <v>-2025</v>
      </c>
      <c r="AG38" s="71">
        <v>0</v>
      </c>
    </row>
    <row r="39" spans="2:33" s="24" customFormat="1" ht="15" customHeight="1">
      <c r="B39" s="79" t="s">
        <v>190</v>
      </c>
      <c r="C39" s="106">
        <f>SUM(C34:C38)</f>
        <v>-3049</v>
      </c>
      <c r="D39" s="106">
        <f t="shared" ref="D39:AB39" si="34">SUM(D34:D38)</f>
        <v>-1513</v>
      </c>
      <c r="E39" s="106">
        <f t="shared" si="34"/>
        <v>-1983</v>
      </c>
      <c r="F39" s="106">
        <f t="shared" si="34"/>
        <v>-3206</v>
      </c>
      <c r="G39" s="155">
        <f t="shared" si="34"/>
        <v>-9751</v>
      </c>
      <c r="H39" s="106">
        <f t="shared" si="34"/>
        <v>-1915</v>
      </c>
      <c r="I39" s="106">
        <f t="shared" si="34"/>
        <v>-1598</v>
      </c>
      <c r="J39" s="106">
        <f t="shared" si="34"/>
        <v>-26309</v>
      </c>
      <c r="K39" s="106">
        <f t="shared" si="34"/>
        <v>-128792</v>
      </c>
      <c r="L39" s="155">
        <f t="shared" si="34"/>
        <v>-158614</v>
      </c>
      <c r="M39" s="106">
        <f t="shared" si="34"/>
        <v>-4759</v>
      </c>
      <c r="N39" s="106">
        <f t="shared" si="34"/>
        <v>-8847</v>
      </c>
      <c r="O39" s="106">
        <f t="shared" si="34"/>
        <v>-14113</v>
      </c>
      <c r="P39" s="106">
        <f t="shared" si="34"/>
        <v>-12262</v>
      </c>
      <c r="Q39" s="155">
        <f t="shared" si="34"/>
        <v>-39981</v>
      </c>
      <c r="R39" s="106">
        <f t="shared" si="34"/>
        <v>-4099</v>
      </c>
      <c r="S39" s="106">
        <f t="shared" si="34"/>
        <v>-3572</v>
      </c>
      <c r="T39" s="106">
        <f t="shared" si="34"/>
        <v>-71878</v>
      </c>
      <c r="U39" s="106">
        <f t="shared" si="34"/>
        <v>-4700</v>
      </c>
      <c r="V39" s="155">
        <f t="shared" si="34"/>
        <v>-84249</v>
      </c>
      <c r="W39" s="106">
        <f t="shared" si="34"/>
        <v>-38604</v>
      </c>
      <c r="X39" s="106">
        <f t="shared" si="34"/>
        <v>-56891</v>
      </c>
      <c r="Y39" s="106">
        <f t="shared" si="34"/>
        <v>25976</v>
      </c>
      <c r="Z39" s="106">
        <f t="shared" si="34"/>
        <v>24678</v>
      </c>
      <c r="AA39" s="155">
        <f t="shared" si="34"/>
        <v>-44841</v>
      </c>
      <c r="AB39" s="106">
        <f t="shared" si="34"/>
        <v>-89864</v>
      </c>
      <c r="AC39" s="106">
        <f>SUM(AC34:AC38)</f>
        <v>3157</v>
      </c>
      <c r="AD39" s="106">
        <f>SUM(AD34:AD38)</f>
        <v>-7070</v>
      </c>
      <c r="AE39" s="106">
        <f>SUM(AE34:AE38)</f>
        <v>-11602</v>
      </c>
      <c r="AF39" s="155">
        <f t="shared" ref="AF39:AG39" si="35">SUM(AF34:AF38)</f>
        <v>-105379</v>
      </c>
      <c r="AG39" s="106">
        <f t="shared" si="35"/>
        <v>-10543</v>
      </c>
    </row>
    <row r="40" spans="2:33" s="24" customFormat="1" ht="15" customHeight="1">
      <c r="B40" s="70"/>
      <c r="C40" s="75"/>
      <c r="D40" s="75"/>
      <c r="E40" s="75"/>
      <c r="F40" s="75"/>
      <c r="G40" s="69"/>
      <c r="H40" s="75"/>
      <c r="I40" s="75"/>
      <c r="J40" s="75"/>
      <c r="K40" s="75"/>
      <c r="L40" s="69"/>
      <c r="M40" s="75"/>
      <c r="N40" s="75"/>
      <c r="O40" s="75"/>
      <c r="P40" s="75"/>
      <c r="Q40" s="69"/>
      <c r="R40" s="75"/>
      <c r="S40" s="75"/>
      <c r="T40" s="75"/>
      <c r="U40" s="75"/>
      <c r="V40" s="69"/>
      <c r="W40" s="75"/>
      <c r="X40" s="75"/>
      <c r="Y40" s="75"/>
      <c r="Z40" s="75"/>
      <c r="AA40" s="69"/>
      <c r="AB40" s="75"/>
      <c r="AC40" s="75"/>
      <c r="AD40" s="75"/>
      <c r="AE40" s="75"/>
      <c r="AF40" s="69"/>
      <c r="AG40" s="75"/>
    </row>
    <row r="41" spans="2:33" s="6" customFormat="1" ht="15" customHeight="1">
      <c r="B41" s="70" t="s">
        <v>83</v>
      </c>
      <c r="C41" s="74"/>
      <c r="D41" s="74"/>
      <c r="E41" s="74"/>
      <c r="F41" s="74"/>
      <c r="G41" s="105"/>
      <c r="H41" s="71"/>
      <c r="I41" s="71"/>
      <c r="J41" s="71"/>
      <c r="K41" s="71"/>
      <c r="L41" s="105"/>
      <c r="M41" s="71"/>
      <c r="N41" s="71"/>
      <c r="O41" s="71"/>
      <c r="P41" s="71"/>
      <c r="Q41" s="105"/>
      <c r="R41" s="71"/>
      <c r="S41" s="71"/>
      <c r="T41" s="71"/>
      <c r="U41" s="71"/>
      <c r="V41" s="105"/>
      <c r="W41" s="71"/>
      <c r="X41" s="71"/>
      <c r="Y41" s="71"/>
      <c r="Z41" s="71"/>
      <c r="AA41" s="105"/>
      <c r="AB41" s="71"/>
      <c r="AC41" s="71"/>
      <c r="AD41" s="71"/>
      <c r="AE41" s="71"/>
      <c r="AF41" s="105"/>
      <c r="AG41" s="71"/>
    </row>
    <row r="42" spans="2:33" s="6" customFormat="1" ht="15" customHeight="1">
      <c r="B42" s="76" t="s">
        <v>160</v>
      </c>
      <c r="C42" s="71">
        <v>0</v>
      </c>
      <c r="D42" s="71">
        <v>0</v>
      </c>
      <c r="E42" s="71">
        <v>0</v>
      </c>
      <c r="F42" s="71">
        <v>89650</v>
      </c>
      <c r="G42" s="105">
        <f t="shared" ref="G42:G60" si="36">SUM(C42:F42)</f>
        <v>89650</v>
      </c>
      <c r="H42" s="71">
        <v>0</v>
      </c>
      <c r="I42" s="71">
        <v>0</v>
      </c>
      <c r="J42" s="71">
        <v>0</v>
      </c>
      <c r="K42" s="71">
        <v>0</v>
      </c>
      <c r="L42" s="105">
        <f t="shared" ref="L42" si="37">SUM(H42:K42)</f>
        <v>0</v>
      </c>
      <c r="M42" s="71">
        <v>0</v>
      </c>
      <c r="N42" s="71">
        <v>0</v>
      </c>
      <c r="O42" s="71">
        <v>0</v>
      </c>
      <c r="P42" s="71">
        <v>0</v>
      </c>
      <c r="Q42" s="105">
        <f t="shared" ref="Q42:Q60" si="38">SUM(M42:P42)</f>
        <v>0</v>
      </c>
      <c r="R42" s="71">
        <v>0</v>
      </c>
      <c r="S42" s="71">
        <v>0</v>
      </c>
      <c r="T42" s="71">
        <v>0</v>
      </c>
      <c r="U42" s="71">
        <v>0</v>
      </c>
      <c r="V42" s="105">
        <f t="shared" ref="V42:V43" si="39">SUM(R42:U42)</f>
        <v>0</v>
      </c>
      <c r="W42" s="71">
        <v>0</v>
      </c>
      <c r="X42" s="71">
        <v>0</v>
      </c>
      <c r="Y42" s="71">
        <v>0</v>
      </c>
      <c r="Z42" s="71">
        <v>0</v>
      </c>
      <c r="AA42" s="105">
        <f t="shared" ref="AA42:AA43" si="40">SUM(W42:Z42)</f>
        <v>0</v>
      </c>
      <c r="AB42" s="71">
        <v>0</v>
      </c>
      <c r="AC42" s="71">
        <v>0</v>
      </c>
      <c r="AD42" s="71">
        <v>0</v>
      </c>
      <c r="AE42" s="71">
        <v>0</v>
      </c>
      <c r="AF42" s="105">
        <f t="shared" ref="AF42:AF43" si="41">SUM(AB42:AE42)</f>
        <v>0</v>
      </c>
      <c r="AG42" s="71">
        <v>0</v>
      </c>
    </row>
    <row r="43" spans="2:33" s="6" customFormat="1" ht="15" customHeight="1">
      <c r="B43" s="76" t="s">
        <v>85</v>
      </c>
      <c r="C43" s="71">
        <v>-188</v>
      </c>
      <c r="D43" s="71">
        <v>-1</v>
      </c>
      <c r="E43" s="71">
        <v>-374</v>
      </c>
      <c r="F43" s="71">
        <v>-141550</v>
      </c>
      <c r="G43" s="105">
        <f t="shared" si="36"/>
        <v>-142113</v>
      </c>
      <c r="H43" s="71">
        <v>0</v>
      </c>
      <c r="I43" s="71">
        <v>-22000</v>
      </c>
      <c r="J43" s="71">
        <v>0</v>
      </c>
      <c r="K43" s="71">
        <v>0</v>
      </c>
      <c r="L43" s="105">
        <f t="shared" ref="L43:L60" si="42">SUM(H43:K43)</f>
        <v>-22000</v>
      </c>
      <c r="M43" s="71">
        <v>0</v>
      </c>
      <c r="N43" s="71">
        <v>0</v>
      </c>
      <c r="O43" s="71">
        <v>0</v>
      </c>
      <c r="P43" s="71">
        <v>0</v>
      </c>
      <c r="Q43" s="105">
        <f t="shared" si="38"/>
        <v>0</v>
      </c>
      <c r="R43" s="71">
        <v>0</v>
      </c>
      <c r="S43" s="71">
        <v>0</v>
      </c>
      <c r="T43" s="71">
        <v>0</v>
      </c>
      <c r="U43" s="71">
        <v>0</v>
      </c>
      <c r="V43" s="105">
        <f t="shared" si="39"/>
        <v>0</v>
      </c>
      <c r="W43" s="71">
        <v>0</v>
      </c>
      <c r="X43" s="71">
        <v>0</v>
      </c>
      <c r="Y43" s="71">
        <v>0</v>
      </c>
      <c r="Z43" s="71">
        <v>0</v>
      </c>
      <c r="AA43" s="105">
        <f t="shared" si="40"/>
        <v>0</v>
      </c>
      <c r="AB43" s="71">
        <v>0</v>
      </c>
      <c r="AC43" s="71">
        <v>0</v>
      </c>
      <c r="AD43" s="71">
        <v>0</v>
      </c>
      <c r="AE43" s="71">
        <v>0</v>
      </c>
      <c r="AF43" s="105">
        <f t="shared" si="41"/>
        <v>0</v>
      </c>
      <c r="AG43" s="71">
        <v>0</v>
      </c>
    </row>
    <row r="44" spans="2:33" s="6" customFormat="1" ht="15" customHeight="1">
      <c r="B44" s="76" t="s">
        <v>173</v>
      </c>
      <c r="C44" s="71">
        <v>0</v>
      </c>
      <c r="D44" s="71">
        <v>0</v>
      </c>
      <c r="E44" s="71">
        <v>0</v>
      </c>
      <c r="F44" s="71">
        <v>0</v>
      </c>
      <c r="G44" s="105">
        <v>0</v>
      </c>
      <c r="H44" s="71">
        <v>0</v>
      </c>
      <c r="I44" s="71">
        <v>0</v>
      </c>
      <c r="J44" s="71">
        <v>0</v>
      </c>
      <c r="K44" s="71">
        <v>0</v>
      </c>
      <c r="L44" s="105">
        <v>0</v>
      </c>
      <c r="M44" s="71">
        <v>0</v>
      </c>
      <c r="N44" s="71">
        <v>0</v>
      </c>
      <c r="O44" s="71">
        <v>0</v>
      </c>
      <c r="P44" s="71">
        <v>0</v>
      </c>
      <c r="Q44" s="105">
        <v>0</v>
      </c>
      <c r="R44" s="71">
        <v>50000</v>
      </c>
      <c r="S44" s="71">
        <v>0</v>
      </c>
      <c r="T44" s="71">
        <v>0</v>
      </c>
      <c r="U44" s="71">
        <v>0</v>
      </c>
      <c r="V44" s="105">
        <f>SUM(R44:U44)</f>
        <v>50000</v>
      </c>
      <c r="W44" s="71">
        <v>0</v>
      </c>
      <c r="X44" s="71">
        <v>0</v>
      </c>
      <c r="Y44" s="71">
        <v>0</v>
      </c>
      <c r="Z44" s="71">
        <v>0</v>
      </c>
      <c r="AA44" s="105">
        <f>SUM(W44:Z44)</f>
        <v>0</v>
      </c>
      <c r="AB44" s="71">
        <v>0</v>
      </c>
      <c r="AC44" s="71">
        <v>0</v>
      </c>
      <c r="AD44" s="71">
        <v>0</v>
      </c>
      <c r="AE44" s="71">
        <v>0</v>
      </c>
      <c r="AF44" s="105">
        <f>SUM(AB44:AE44)</f>
        <v>0</v>
      </c>
      <c r="AG44" s="71">
        <v>0</v>
      </c>
    </row>
    <row r="45" spans="2:33" s="6" customFormat="1" ht="15" customHeight="1">
      <c r="B45" s="76" t="s">
        <v>174</v>
      </c>
      <c r="C45" s="71">
        <v>0</v>
      </c>
      <c r="D45" s="71">
        <v>0</v>
      </c>
      <c r="E45" s="71">
        <v>0</v>
      </c>
      <c r="F45" s="71">
        <v>0</v>
      </c>
      <c r="G45" s="105">
        <v>0</v>
      </c>
      <c r="H45" s="71">
        <v>0</v>
      </c>
      <c r="I45" s="71">
        <v>0</v>
      </c>
      <c r="J45" s="71">
        <v>0</v>
      </c>
      <c r="K45" s="71">
        <v>0</v>
      </c>
      <c r="L45" s="105">
        <v>0</v>
      </c>
      <c r="M45" s="71">
        <v>0</v>
      </c>
      <c r="N45" s="71">
        <v>0</v>
      </c>
      <c r="O45" s="71">
        <v>0</v>
      </c>
      <c r="P45" s="71">
        <v>0</v>
      </c>
      <c r="Q45" s="105">
        <v>0</v>
      </c>
      <c r="R45" s="71">
        <v>-50000</v>
      </c>
      <c r="S45" s="71">
        <v>0</v>
      </c>
      <c r="T45" s="71">
        <v>0</v>
      </c>
      <c r="U45" s="71">
        <v>0</v>
      </c>
      <c r="V45" s="105">
        <f>SUM(R45:U45)</f>
        <v>-50000</v>
      </c>
      <c r="W45" s="71">
        <v>0</v>
      </c>
      <c r="X45" s="71">
        <v>0</v>
      </c>
      <c r="Y45" s="71">
        <v>0</v>
      </c>
      <c r="Z45" s="71">
        <v>0</v>
      </c>
      <c r="AA45" s="105">
        <f>SUM(W45:Z45)</f>
        <v>0</v>
      </c>
      <c r="AB45" s="71">
        <v>0</v>
      </c>
      <c r="AC45" s="71">
        <v>0</v>
      </c>
      <c r="AD45" s="71">
        <v>0</v>
      </c>
      <c r="AE45" s="71">
        <v>0</v>
      </c>
      <c r="AF45" s="105">
        <f>SUM(AB45:AE45)</f>
        <v>0</v>
      </c>
      <c r="AG45" s="71">
        <v>0</v>
      </c>
    </row>
    <row r="46" spans="2:33" s="6" customFormat="1" ht="15" customHeight="1">
      <c r="B46" s="76" t="s">
        <v>161</v>
      </c>
      <c r="C46" s="71">
        <v>0</v>
      </c>
      <c r="D46" s="71">
        <v>-2033</v>
      </c>
      <c r="E46" s="71">
        <v>0</v>
      </c>
      <c r="F46" s="71">
        <v>0</v>
      </c>
      <c r="G46" s="105">
        <f t="shared" si="36"/>
        <v>-2033</v>
      </c>
      <c r="H46" s="71">
        <v>0</v>
      </c>
      <c r="I46" s="71">
        <v>0</v>
      </c>
      <c r="J46" s="71">
        <v>0</v>
      </c>
      <c r="K46" s="71">
        <v>0</v>
      </c>
      <c r="L46" s="105">
        <f t="shared" si="42"/>
        <v>0</v>
      </c>
      <c r="M46" s="71">
        <v>0</v>
      </c>
      <c r="N46" s="71">
        <v>0</v>
      </c>
      <c r="O46" s="71">
        <v>0</v>
      </c>
      <c r="P46" s="71">
        <v>0</v>
      </c>
      <c r="Q46" s="105">
        <f t="shared" si="38"/>
        <v>0</v>
      </c>
      <c r="R46" s="71">
        <v>0</v>
      </c>
      <c r="S46" s="71">
        <v>0</v>
      </c>
      <c r="T46" s="71">
        <v>0</v>
      </c>
      <c r="U46" s="71">
        <v>0</v>
      </c>
      <c r="V46" s="105">
        <f t="shared" ref="V46:V60" si="43">SUM(R46:U46)</f>
        <v>0</v>
      </c>
      <c r="W46" s="71">
        <v>0</v>
      </c>
      <c r="X46" s="71">
        <v>0</v>
      </c>
      <c r="Y46" s="71">
        <v>0</v>
      </c>
      <c r="Z46" s="71">
        <v>0</v>
      </c>
      <c r="AA46" s="105">
        <f t="shared" ref="AA46:AA60" si="44">SUM(W46:Z46)</f>
        <v>0</v>
      </c>
      <c r="AB46" s="71">
        <v>0</v>
      </c>
      <c r="AC46" s="71">
        <v>0</v>
      </c>
      <c r="AD46" s="71">
        <v>0</v>
      </c>
      <c r="AE46" s="71">
        <v>0</v>
      </c>
      <c r="AF46" s="105">
        <f t="shared" ref="AF46:AF60" si="45">SUM(AB46:AE46)</f>
        <v>0</v>
      </c>
      <c r="AG46" s="71">
        <v>0</v>
      </c>
    </row>
    <row r="47" spans="2:33" s="6" customFormat="1" ht="15" customHeight="1">
      <c r="B47" s="76" t="s">
        <v>155</v>
      </c>
      <c r="C47" s="71">
        <v>0</v>
      </c>
      <c r="D47" s="71">
        <v>-50</v>
      </c>
      <c r="E47" s="71">
        <v>0</v>
      </c>
      <c r="F47" s="71">
        <v>0</v>
      </c>
      <c r="G47" s="105">
        <f t="shared" si="36"/>
        <v>-50</v>
      </c>
      <c r="H47" s="71">
        <v>0</v>
      </c>
      <c r="I47" s="71">
        <v>0</v>
      </c>
      <c r="J47" s="71">
        <v>0</v>
      </c>
      <c r="K47" s="71">
        <v>0</v>
      </c>
      <c r="L47" s="105">
        <f t="shared" si="42"/>
        <v>0</v>
      </c>
      <c r="M47" s="71">
        <v>0</v>
      </c>
      <c r="N47" s="71">
        <v>0</v>
      </c>
      <c r="O47" s="71">
        <v>0</v>
      </c>
      <c r="P47" s="71">
        <v>0</v>
      </c>
      <c r="Q47" s="105">
        <f t="shared" si="38"/>
        <v>0</v>
      </c>
      <c r="R47" s="71">
        <v>0</v>
      </c>
      <c r="S47" s="71">
        <v>0</v>
      </c>
      <c r="T47" s="71">
        <v>0</v>
      </c>
      <c r="U47" s="71">
        <v>0</v>
      </c>
      <c r="V47" s="105">
        <f t="shared" si="43"/>
        <v>0</v>
      </c>
      <c r="W47" s="71">
        <v>0</v>
      </c>
      <c r="X47" s="71">
        <v>0</v>
      </c>
      <c r="Y47" s="71">
        <v>0</v>
      </c>
      <c r="Z47" s="71">
        <v>0</v>
      </c>
      <c r="AA47" s="105">
        <f t="shared" si="44"/>
        <v>0</v>
      </c>
      <c r="AB47" s="71">
        <v>0</v>
      </c>
      <c r="AC47" s="71">
        <v>0</v>
      </c>
      <c r="AD47" s="71">
        <v>0</v>
      </c>
      <c r="AE47" s="71">
        <v>0</v>
      </c>
      <c r="AF47" s="105">
        <f t="shared" si="45"/>
        <v>0</v>
      </c>
      <c r="AG47" s="71">
        <v>0</v>
      </c>
    </row>
    <row r="48" spans="2:33" s="6" customFormat="1" ht="15" customHeight="1">
      <c r="B48" s="76" t="s">
        <v>141</v>
      </c>
      <c r="C48" s="71">
        <v>-601</v>
      </c>
      <c r="D48" s="71">
        <v>0</v>
      </c>
      <c r="E48" s="71">
        <v>0</v>
      </c>
      <c r="F48" s="71">
        <v>0</v>
      </c>
      <c r="G48" s="105">
        <f t="shared" si="36"/>
        <v>-601</v>
      </c>
      <c r="H48" s="71">
        <v>0</v>
      </c>
      <c r="I48" s="71">
        <v>-50</v>
      </c>
      <c r="J48" s="71">
        <v>0</v>
      </c>
      <c r="K48" s="71">
        <v>0</v>
      </c>
      <c r="L48" s="105">
        <f t="shared" si="42"/>
        <v>-50</v>
      </c>
      <c r="M48" s="71">
        <v>-3247</v>
      </c>
      <c r="N48" s="71">
        <v>0</v>
      </c>
      <c r="O48" s="71">
        <v>0</v>
      </c>
      <c r="P48" s="71">
        <v>0</v>
      </c>
      <c r="Q48" s="105">
        <f t="shared" si="38"/>
        <v>-3247</v>
      </c>
      <c r="R48" s="71">
        <v>0</v>
      </c>
      <c r="S48" s="71">
        <v>0</v>
      </c>
      <c r="T48" s="71">
        <v>0</v>
      </c>
      <c r="U48" s="71">
        <v>0</v>
      </c>
      <c r="V48" s="105">
        <f t="shared" si="43"/>
        <v>0</v>
      </c>
      <c r="W48" s="71">
        <v>0</v>
      </c>
      <c r="X48" s="71">
        <v>0</v>
      </c>
      <c r="Y48" s="71">
        <v>0</v>
      </c>
      <c r="Z48" s="71">
        <v>0</v>
      </c>
      <c r="AA48" s="105">
        <f t="shared" si="44"/>
        <v>0</v>
      </c>
      <c r="AB48" s="71">
        <v>0</v>
      </c>
      <c r="AC48" s="71">
        <v>0</v>
      </c>
      <c r="AD48" s="71">
        <v>0</v>
      </c>
      <c r="AE48" s="71">
        <v>0</v>
      </c>
      <c r="AF48" s="105">
        <f t="shared" si="45"/>
        <v>0</v>
      </c>
      <c r="AG48" s="71">
        <v>0</v>
      </c>
    </row>
    <row r="49" spans="2:33" s="6" customFormat="1" ht="15" customHeight="1">
      <c r="B49" s="76" t="s">
        <v>162</v>
      </c>
      <c r="C49" s="71">
        <v>0</v>
      </c>
      <c r="D49" s="71">
        <v>0</v>
      </c>
      <c r="E49" s="71">
        <v>0</v>
      </c>
      <c r="F49" s="71">
        <v>-15506</v>
      </c>
      <c r="G49" s="105">
        <f t="shared" si="36"/>
        <v>-15506</v>
      </c>
      <c r="H49" s="71">
        <v>0</v>
      </c>
      <c r="I49" s="71">
        <v>0</v>
      </c>
      <c r="J49" s="71">
        <v>0</v>
      </c>
      <c r="K49" s="71">
        <v>0</v>
      </c>
      <c r="L49" s="105">
        <f t="shared" si="42"/>
        <v>0</v>
      </c>
      <c r="M49" s="71">
        <v>0</v>
      </c>
      <c r="N49" s="71">
        <v>0</v>
      </c>
      <c r="O49" s="71">
        <v>0</v>
      </c>
      <c r="P49" s="71">
        <v>0</v>
      </c>
      <c r="Q49" s="105">
        <f t="shared" si="38"/>
        <v>0</v>
      </c>
      <c r="R49" s="71">
        <v>0</v>
      </c>
      <c r="S49" s="71">
        <v>0</v>
      </c>
      <c r="T49" s="71">
        <v>0</v>
      </c>
      <c r="U49" s="71">
        <v>0</v>
      </c>
      <c r="V49" s="105">
        <f t="shared" si="43"/>
        <v>0</v>
      </c>
      <c r="W49" s="71">
        <v>0</v>
      </c>
      <c r="X49" s="71">
        <v>0</v>
      </c>
      <c r="Y49" s="71">
        <v>0</v>
      </c>
      <c r="Z49" s="71">
        <v>0</v>
      </c>
      <c r="AA49" s="105">
        <f t="shared" si="44"/>
        <v>0</v>
      </c>
      <c r="AB49" s="71">
        <v>0</v>
      </c>
      <c r="AC49" s="71">
        <v>0</v>
      </c>
      <c r="AD49" s="71">
        <v>0</v>
      </c>
      <c r="AE49" s="71">
        <v>0</v>
      </c>
      <c r="AF49" s="105">
        <f t="shared" si="45"/>
        <v>0</v>
      </c>
      <c r="AG49" s="71">
        <v>0</v>
      </c>
    </row>
    <row r="50" spans="2:33" s="6" customFormat="1" ht="15" customHeight="1">
      <c r="B50" s="76" t="s">
        <v>163</v>
      </c>
      <c r="C50" s="71">
        <v>0</v>
      </c>
      <c r="D50" s="71">
        <v>0</v>
      </c>
      <c r="E50" s="71">
        <v>0</v>
      </c>
      <c r="F50" s="71">
        <v>346150</v>
      </c>
      <c r="G50" s="105">
        <f t="shared" si="36"/>
        <v>346150</v>
      </c>
      <c r="H50" s="71">
        <v>0</v>
      </c>
      <c r="I50" s="71">
        <v>0</v>
      </c>
      <c r="J50" s="71">
        <v>0</v>
      </c>
      <c r="K50" s="71">
        <v>0</v>
      </c>
      <c r="L50" s="105">
        <f t="shared" ref="L50:L51" si="46">SUM(H50:K50)</f>
        <v>0</v>
      </c>
      <c r="M50" s="71">
        <v>0</v>
      </c>
      <c r="N50" s="71">
        <v>0</v>
      </c>
      <c r="O50" s="71">
        <v>0</v>
      </c>
      <c r="P50" s="71">
        <v>0</v>
      </c>
      <c r="Q50" s="105">
        <f t="shared" si="38"/>
        <v>0</v>
      </c>
      <c r="R50" s="71">
        <v>0</v>
      </c>
      <c r="S50" s="71">
        <v>0</v>
      </c>
      <c r="T50" s="71">
        <v>0</v>
      </c>
      <c r="U50" s="71">
        <v>0</v>
      </c>
      <c r="V50" s="105">
        <f t="shared" si="43"/>
        <v>0</v>
      </c>
      <c r="W50" s="71">
        <v>0</v>
      </c>
      <c r="X50" s="71">
        <v>0</v>
      </c>
      <c r="Y50" s="71">
        <v>0</v>
      </c>
      <c r="Z50" s="71">
        <v>0</v>
      </c>
      <c r="AA50" s="105">
        <f t="shared" si="44"/>
        <v>0</v>
      </c>
      <c r="AB50" s="71">
        <v>0</v>
      </c>
      <c r="AC50" s="71">
        <v>0</v>
      </c>
      <c r="AD50" s="71">
        <v>0</v>
      </c>
      <c r="AE50" s="71">
        <v>0</v>
      </c>
      <c r="AF50" s="105">
        <f t="shared" si="45"/>
        <v>0</v>
      </c>
      <c r="AG50" s="71">
        <v>0</v>
      </c>
    </row>
    <row r="51" spans="2:33" s="6" customFormat="1" ht="15" customHeight="1">
      <c r="B51" s="76" t="s">
        <v>164</v>
      </c>
      <c r="C51" s="71">
        <v>0</v>
      </c>
      <c r="D51" s="71">
        <v>0</v>
      </c>
      <c r="E51" s="71">
        <v>0</v>
      </c>
      <c r="F51" s="71">
        <v>-260686</v>
      </c>
      <c r="G51" s="105">
        <f t="shared" si="36"/>
        <v>-260686</v>
      </c>
      <c r="H51" s="71">
        <v>0</v>
      </c>
      <c r="I51" s="71">
        <v>0</v>
      </c>
      <c r="J51" s="71">
        <v>0</v>
      </c>
      <c r="K51" s="71">
        <v>0</v>
      </c>
      <c r="L51" s="105">
        <f t="shared" si="46"/>
        <v>0</v>
      </c>
      <c r="M51" s="71">
        <v>0</v>
      </c>
      <c r="N51" s="71">
        <v>0</v>
      </c>
      <c r="O51" s="71">
        <v>0</v>
      </c>
      <c r="P51" s="71">
        <v>0</v>
      </c>
      <c r="Q51" s="105">
        <f t="shared" si="38"/>
        <v>0</v>
      </c>
      <c r="R51" s="71">
        <v>0</v>
      </c>
      <c r="S51" s="71">
        <v>0</v>
      </c>
      <c r="T51" s="71">
        <v>0</v>
      </c>
      <c r="U51" s="71">
        <v>0</v>
      </c>
      <c r="V51" s="105">
        <f t="shared" si="43"/>
        <v>0</v>
      </c>
      <c r="W51" s="71">
        <v>0</v>
      </c>
      <c r="X51" s="71">
        <v>0</v>
      </c>
      <c r="Y51" s="71">
        <v>0</v>
      </c>
      <c r="Z51" s="71">
        <v>0</v>
      </c>
      <c r="AA51" s="105">
        <f t="shared" si="44"/>
        <v>0</v>
      </c>
      <c r="AB51" s="71">
        <v>0</v>
      </c>
      <c r="AC51" s="71">
        <v>0</v>
      </c>
      <c r="AD51" s="71">
        <v>0</v>
      </c>
      <c r="AE51" s="71">
        <v>0</v>
      </c>
      <c r="AF51" s="105">
        <f t="shared" si="45"/>
        <v>0</v>
      </c>
      <c r="AG51" s="71">
        <v>0</v>
      </c>
    </row>
    <row r="52" spans="2:33" s="6" customFormat="1" ht="15" customHeight="1">
      <c r="B52" s="76" t="s">
        <v>87</v>
      </c>
      <c r="C52" s="78">
        <v>70</v>
      </c>
      <c r="D52" s="71">
        <v>51</v>
      </c>
      <c r="E52" s="71">
        <v>263</v>
      </c>
      <c r="F52" s="71">
        <v>396</v>
      </c>
      <c r="G52" s="105">
        <f t="shared" si="36"/>
        <v>780</v>
      </c>
      <c r="H52" s="78">
        <v>538</v>
      </c>
      <c r="I52" s="71">
        <v>2909</v>
      </c>
      <c r="J52" s="71">
        <v>2067</v>
      </c>
      <c r="K52" s="71">
        <v>6926</v>
      </c>
      <c r="L52" s="105">
        <f t="shared" si="42"/>
        <v>12440</v>
      </c>
      <c r="M52" s="71">
        <v>1678</v>
      </c>
      <c r="N52" s="71">
        <v>838</v>
      </c>
      <c r="O52" s="71">
        <v>2391</v>
      </c>
      <c r="P52" s="71">
        <v>896</v>
      </c>
      <c r="Q52" s="105">
        <f t="shared" si="38"/>
        <v>5803</v>
      </c>
      <c r="R52" s="71">
        <v>1766</v>
      </c>
      <c r="S52" s="71">
        <v>3991</v>
      </c>
      <c r="T52" s="71">
        <v>2053</v>
      </c>
      <c r="U52" s="71">
        <v>2856</v>
      </c>
      <c r="V52" s="105">
        <f t="shared" si="43"/>
        <v>10666</v>
      </c>
      <c r="W52" s="71">
        <v>1695</v>
      </c>
      <c r="X52" s="71">
        <v>870</v>
      </c>
      <c r="Y52" s="71">
        <v>324</v>
      </c>
      <c r="Z52" s="71">
        <v>426</v>
      </c>
      <c r="AA52" s="105">
        <f t="shared" si="44"/>
        <v>3315</v>
      </c>
      <c r="AB52" s="71">
        <v>222</v>
      </c>
      <c r="AC52" s="71">
        <v>148</v>
      </c>
      <c r="AD52" s="71">
        <v>260</v>
      </c>
      <c r="AE52" s="71">
        <v>256</v>
      </c>
      <c r="AF52" s="105">
        <f t="shared" si="45"/>
        <v>886</v>
      </c>
      <c r="AG52" s="71">
        <v>43</v>
      </c>
    </row>
    <row r="53" spans="2:33" s="6" customFormat="1" ht="15" customHeight="1">
      <c r="B53" s="76" t="s">
        <v>128</v>
      </c>
      <c r="C53" s="71">
        <v>0</v>
      </c>
      <c r="D53" s="71">
        <v>0</v>
      </c>
      <c r="E53" s="71">
        <v>424</v>
      </c>
      <c r="F53" s="71">
        <v>0</v>
      </c>
      <c r="G53" s="105">
        <f t="shared" si="36"/>
        <v>424</v>
      </c>
      <c r="H53" s="71">
        <v>0</v>
      </c>
      <c r="I53" s="71">
        <v>0</v>
      </c>
      <c r="J53" s="71">
        <v>0</v>
      </c>
      <c r="K53" s="71">
        <v>404</v>
      </c>
      <c r="L53" s="105">
        <f t="shared" si="42"/>
        <v>404</v>
      </c>
      <c r="M53" s="71">
        <v>0</v>
      </c>
      <c r="N53" s="71">
        <v>768</v>
      </c>
      <c r="O53" s="71">
        <v>0</v>
      </c>
      <c r="P53" s="71">
        <v>966</v>
      </c>
      <c r="Q53" s="105">
        <f t="shared" si="38"/>
        <v>1734</v>
      </c>
      <c r="R53" s="71">
        <v>0</v>
      </c>
      <c r="S53" s="71">
        <v>1138</v>
      </c>
      <c r="T53" s="71">
        <v>0</v>
      </c>
      <c r="U53" s="71">
        <v>1585</v>
      </c>
      <c r="V53" s="105">
        <f t="shared" si="43"/>
        <v>2723</v>
      </c>
      <c r="W53" s="71">
        <v>0</v>
      </c>
      <c r="X53" s="71">
        <v>1914</v>
      </c>
      <c r="Y53" s="71">
        <v>0</v>
      </c>
      <c r="Z53" s="71">
        <v>1617</v>
      </c>
      <c r="AA53" s="105">
        <f t="shared" si="44"/>
        <v>3531</v>
      </c>
      <c r="AB53" s="71">
        <v>0</v>
      </c>
      <c r="AC53" s="71">
        <v>1577</v>
      </c>
      <c r="AD53" s="71">
        <v>0</v>
      </c>
      <c r="AE53" s="71">
        <v>873</v>
      </c>
      <c r="AF53" s="105">
        <f t="shared" si="45"/>
        <v>2450</v>
      </c>
      <c r="AG53" s="71">
        <v>0</v>
      </c>
    </row>
    <row r="54" spans="2:33" s="6" customFormat="1" ht="12.5">
      <c r="B54" s="77" t="s">
        <v>94</v>
      </c>
      <c r="C54" s="71">
        <v>0</v>
      </c>
      <c r="D54" s="71">
        <v>0</v>
      </c>
      <c r="E54" s="71">
        <v>0</v>
      </c>
      <c r="F54" s="71">
        <v>0</v>
      </c>
      <c r="G54" s="105">
        <f t="shared" si="36"/>
        <v>0</v>
      </c>
      <c r="H54" s="71">
        <v>0</v>
      </c>
      <c r="I54" s="71">
        <v>269390</v>
      </c>
      <c r="J54" s="71">
        <v>0</v>
      </c>
      <c r="K54" s="71">
        <v>0</v>
      </c>
      <c r="L54" s="105">
        <f t="shared" si="42"/>
        <v>269390</v>
      </c>
      <c r="M54" s="71">
        <v>0</v>
      </c>
      <c r="N54" s="71">
        <v>0</v>
      </c>
      <c r="O54" s="71">
        <v>0</v>
      </c>
      <c r="P54" s="71">
        <v>0</v>
      </c>
      <c r="Q54" s="105">
        <f t="shared" si="38"/>
        <v>0</v>
      </c>
      <c r="R54" s="71">
        <v>0</v>
      </c>
      <c r="S54" s="71">
        <v>0</v>
      </c>
      <c r="T54" s="71">
        <v>0</v>
      </c>
      <c r="U54" s="71">
        <v>0</v>
      </c>
      <c r="V54" s="105">
        <f t="shared" si="43"/>
        <v>0</v>
      </c>
      <c r="W54" s="71">
        <v>0</v>
      </c>
      <c r="X54" s="71">
        <v>0</v>
      </c>
      <c r="Y54" s="71">
        <v>0</v>
      </c>
      <c r="Z54" s="71">
        <v>0</v>
      </c>
      <c r="AA54" s="105">
        <f t="shared" si="44"/>
        <v>0</v>
      </c>
      <c r="AB54" s="71">
        <v>0</v>
      </c>
      <c r="AC54" s="71">
        <v>0</v>
      </c>
      <c r="AD54" s="71">
        <v>0</v>
      </c>
      <c r="AE54" s="71">
        <v>0</v>
      </c>
      <c r="AF54" s="105">
        <f t="shared" si="45"/>
        <v>0</v>
      </c>
      <c r="AG54" s="71">
        <v>0</v>
      </c>
    </row>
    <row r="55" spans="2:33" s="6" customFormat="1" ht="12.5">
      <c r="B55" s="77" t="s">
        <v>95</v>
      </c>
      <c r="C55" s="71">
        <v>0</v>
      </c>
      <c r="D55" s="71">
        <v>0</v>
      </c>
      <c r="E55" s="71">
        <v>0</v>
      </c>
      <c r="F55" s="71">
        <v>0</v>
      </c>
      <c r="G55" s="105">
        <f t="shared" si="36"/>
        <v>0</v>
      </c>
      <c r="H55" s="71">
        <v>0</v>
      </c>
      <c r="I55" s="71">
        <v>30000</v>
      </c>
      <c r="J55" s="71">
        <v>0</v>
      </c>
      <c r="K55" s="71">
        <v>0</v>
      </c>
      <c r="L55" s="105">
        <f t="shared" si="42"/>
        <v>30000</v>
      </c>
      <c r="M55" s="71">
        <v>0</v>
      </c>
      <c r="N55" s="71">
        <v>0</v>
      </c>
      <c r="O55" s="71">
        <v>0</v>
      </c>
      <c r="P55" s="71">
        <v>0</v>
      </c>
      <c r="Q55" s="105">
        <f t="shared" si="38"/>
        <v>0</v>
      </c>
      <c r="R55" s="71">
        <v>0</v>
      </c>
      <c r="S55" s="71">
        <v>0</v>
      </c>
      <c r="T55" s="71">
        <v>0</v>
      </c>
      <c r="U55" s="71">
        <v>0</v>
      </c>
      <c r="V55" s="105">
        <f t="shared" si="43"/>
        <v>0</v>
      </c>
      <c r="W55" s="71">
        <v>0</v>
      </c>
      <c r="X55" s="71">
        <v>0</v>
      </c>
      <c r="Y55" s="71">
        <v>0</v>
      </c>
      <c r="Z55" s="71">
        <v>0</v>
      </c>
      <c r="AA55" s="105">
        <f t="shared" si="44"/>
        <v>0</v>
      </c>
      <c r="AB55" s="71">
        <v>0</v>
      </c>
      <c r="AC55" s="71">
        <v>0</v>
      </c>
      <c r="AD55" s="71">
        <v>0</v>
      </c>
      <c r="AE55" s="71">
        <v>0</v>
      </c>
      <c r="AF55" s="105">
        <f t="shared" si="45"/>
        <v>0</v>
      </c>
      <c r="AG55" s="71">
        <v>0</v>
      </c>
    </row>
    <row r="56" spans="2:33" s="6" customFormat="1" ht="12.5">
      <c r="B56" s="77" t="s">
        <v>86</v>
      </c>
      <c r="C56" s="71">
        <v>-676</v>
      </c>
      <c r="D56" s="71">
        <v>-431</v>
      </c>
      <c r="E56" s="71">
        <v>-123</v>
      </c>
      <c r="F56" s="71">
        <v>-2380</v>
      </c>
      <c r="G56" s="105">
        <f t="shared" si="36"/>
        <v>-3610</v>
      </c>
      <c r="H56" s="71">
        <v>-1181</v>
      </c>
      <c r="I56" s="71">
        <v>-20527</v>
      </c>
      <c r="J56" s="71">
        <v>-89</v>
      </c>
      <c r="K56" s="71">
        <v>-272</v>
      </c>
      <c r="L56" s="105">
        <f t="shared" si="42"/>
        <v>-22069</v>
      </c>
      <c r="M56" s="71">
        <v>-6</v>
      </c>
      <c r="N56" s="71">
        <v>0</v>
      </c>
      <c r="O56" s="71">
        <v>0</v>
      </c>
      <c r="P56" s="71">
        <v>0</v>
      </c>
      <c r="Q56" s="105">
        <f t="shared" si="38"/>
        <v>-6</v>
      </c>
      <c r="R56" s="71">
        <v>0</v>
      </c>
      <c r="S56" s="71">
        <v>0</v>
      </c>
      <c r="T56" s="71">
        <v>0</v>
      </c>
      <c r="U56" s="71">
        <v>0</v>
      </c>
      <c r="V56" s="105">
        <f t="shared" si="43"/>
        <v>0</v>
      </c>
      <c r="W56" s="71">
        <v>0</v>
      </c>
      <c r="X56" s="71">
        <v>0</v>
      </c>
      <c r="Y56" s="71">
        <v>0</v>
      </c>
      <c r="Z56" s="71">
        <v>0</v>
      </c>
      <c r="AA56" s="105">
        <f t="shared" si="44"/>
        <v>0</v>
      </c>
      <c r="AB56" s="71">
        <v>0</v>
      </c>
      <c r="AC56" s="71">
        <v>0</v>
      </c>
      <c r="AD56" s="71">
        <v>0</v>
      </c>
      <c r="AE56" s="71">
        <v>0</v>
      </c>
      <c r="AF56" s="105">
        <f t="shared" si="45"/>
        <v>0</v>
      </c>
      <c r="AG56" s="71">
        <v>0</v>
      </c>
    </row>
    <row r="57" spans="2:33" s="6" customFormat="1" ht="12.5">
      <c r="B57" s="76" t="s">
        <v>165</v>
      </c>
      <c r="C57" s="71">
        <v>0</v>
      </c>
      <c r="D57" s="71">
        <v>0</v>
      </c>
      <c r="E57" s="71">
        <v>0</v>
      </c>
      <c r="F57" s="71">
        <v>-577</v>
      </c>
      <c r="G57" s="105">
        <f t="shared" si="36"/>
        <v>-577</v>
      </c>
      <c r="H57" s="71">
        <v>0</v>
      </c>
      <c r="I57" s="71">
        <v>0</v>
      </c>
      <c r="J57" s="71">
        <v>0</v>
      </c>
      <c r="K57" s="71">
        <v>0</v>
      </c>
      <c r="L57" s="105">
        <f t="shared" si="42"/>
        <v>0</v>
      </c>
      <c r="M57" s="71">
        <v>0</v>
      </c>
      <c r="N57" s="71">
        <v>0</v>
      </c>
      <c r="O57" s="71">
        <v>0</v>
      </c>
      <c r="P57" s="71">
        <v>0</v>
      </c>
      <c r="Q57" s="105">
        <f t="shared" si="38"/>
        <v>0</v>
      </c>
      <c r="R57" s="71">
        <v>0</v>
      </c>
      <c r="S57" s="71">
        <v>0</v>
      </c>
      <c r="T57" s="71">
        <v>0</v>
      </c>
      <c r="U57" s="71">
        <v>0</v>
      </c>
      <c r="V57" s="105">
        <f t="shared" si="43"/>
        <v>0</v>
      </c>
      <c r="W57" s="71">
        <v>0</v>
      </c>
      <c r="X57" s="71">
        <v>0</v>
      </c>
      <c r="Y57" s="71">
        <v>0</v>
      </c>
      <c r="Z57" s="71">
        <v>0</v>
      </c>
      <c r="AA57" s="105">
        <f t="shared" si="44"/>
        <v>0</v>
      </c>
      <c r="AB57" s="71">
        <v>0</v>
      </c>
      <c r="AC57" s="71">
        <v>0</v>
      </c>
      <c r="AD57" s="71">
        <v>0</v>
      </c>
      <c r="AE57" s="71">
        <v>0</v>
      </c>
      <c r="AF57" s="105">
        <f t="shared" si="45"/>
        <v>0</v>
      </c>
      <c r="AG57" s="71">
        <v>0</v>
      </c>
    </row>
    <row r="58" spans="2:33" s="6" customFormat="1" ht="12.5">
      <c r="B58" s="77" t="s">
        <v>135</v>
      </c>
      <c r="C58" s="71">
        <v>-418</v>
      </c>
      <c r="D58" s="71">
        <v>-456</v>
      </c>
      <c r="E58" s="71">
        <v>-368</v>
      </c>
      <c r="F58" s="71">
        <v>-201</v>
      </c>
      <c r="G58" s="105">
        <f t="shared" si="36"/>
        <v>-1443</v>
      </c>
      <c r="H58" s="71">
        <v>-235</v>
      </c>
      <c r="I58" s="71">
        <v>-569</v>
      </c>
      <c r="J58" s="71">
        <v>-418</v>
      </c>
      <c r="K58" s="71">
        <v>-696</v>
      </c>
      <c r="L58" s="105">
        <f t="shared" si="42"/>
        <v>-1918</v>
      </c>
      <c r="M58" s="71">
        <v>-480</v>
      </c>
      <c r="N58" s="71">
        <v>-427</v>
      </c>
      <c r="O58" s="71">
        <v>-379</v>
      </c>
      <c r="P58" s="71">
        <v>-638</v>
      </c>
      <c r="Q58" s="105">
        <f t="shared" si="38"/>
        <v>-1924</v>
      </c>
      <c r="R58" s="71">
        <v>-513</v>
      </c>
      <c r="S58" s="71">
        <v>-515</v>
      </c>
      <c r="T58" s="71">
        <v>-577</v>
      </c>
      <c r="U58" s="71">
        <v>-709</v>
      </c>
      <c r="V58" s="105">
        <f t="shared" si="43"/>
        <v>-2314</v>
      </c>
      <c r="W58" s="71">
        <v>-815</v>
      </c>
      <c r="X58" s="71">
        <v>-747</v>
      </c>
      <c r="Y58" s="71">
        <v>-378</v>
      </c>
      <c r="Z58" s="71">
        <v>-535</v>
      </c>
      <c r="AA58" s="105">
        <f t="shared" si="44"/>
        <v>-2475</v>
      </c>
      <c r="AB58" s="71">
        <v>-525</v>
      </c>
      <c r="AC58" s="71">
        <v>-854</v>
      </c>
      <c r="AD58" s="71">
        <v>-1565</v>
      </c>
      <c r="AE58" s="71">
        <v>-1608</v>
      </c>
      <c r="AF58" s="105">
        <f t="shared" si="45"/>
        <v>-4552</v>
      </c>
      <c r="AG58" s="71">
        <v>-1597</v>
      </c>
    </row>
    <row r="59" spans="2:33" s="6" customFormat="1" ht="12.5">
      <c r="B59" s="77" t="s">
        <v>217</v>
      </c>
      <c r="C59" s="71">
        <v>0</v>
      </c>
      <c r="D59" s="71">
        <v>0</v>
      </c>
      <c r="E59" s="71">
        <v>0</v>
      </c>
      <c r="F59" s="71">
        <v>0</v>
      </c>
      <c r="G59" s="105">
        <f t="shared" si="36"/>
        <v>0</v>
      </c>
      <c r="H59" s="71">
        <v>0</v>
      </c>
      <c r="I59" s="71">
        <v>0</v>
      </c>
      <c r="J59" s="71">
        <v>0</v>
      </c>
      <c r="K59" s="71">
        <v>0</v>
      </c>
      <c r="L59" s="105">
        <f t="shared" si="42"/>
        <v>0</v>
      </c>
      <c r="M59" s="71">
        <v>0</v>
      </c>
      <c r="N59" s="71">
        <v>0</v>
      </c>
      <c r="O59" s="71">
        <v>0</v>
      </c>
      <c r="P59" s="71">
        <v>0</v>
      </c>
      <c r="Q59" s="105">
        <f t="shared" si="38"/>
        <v>0</v>
      </c>
      <c r="R59" s="71">
        <v>0</v>
      </c>
      <c r="S59" s="71">
        <v>0</v>
      </c>
      <c r="T59" s="71">
        <v>0</v>
      </c>
      <c r="U59" s="71">
        <v>0</v>
      </c>
      <c r="V59" s="105">
        <f t="shared" si="43"/>
        <v>0</v>
      </c>
      <c r="W59" s="71">
        <v>0</v>
      </c>
      <c r="X59" s="71">
        <v>-25027</v>
      </c>
      <c r="Y59" s="71">
        <v>-25025</v>
      </c>
      <c r="Z59" s="71">
        <v>-77947</v>
      </c>
      <c r="AA59" s="105">
        <f t="shared" si="44"/>
        <v>-127999</v>
      </c>
      <c r="AB59" s="71">
        <v>-82240</v>
      </c>
      <c r="AC59" s="71">
        <v>0</v>
      </c>
      <c r="AD59" s="71">
        <v>-50065</v>
      </c>
      <c r="AE59" s="71">
        <v>0</v>
      </c>
      <c r="AF59" s="105">
        <f t="shared" si="45"/>
        <v>-132305</v>
      </c>
      <c r="AG59" s="71">
        <v>-75145</v>
      </c>
    </row>
    <row r="60" spans="2:33" s="6" customFormat="1" ht="12.5">
      <c r="B60" s="77" t="s">
        <v>198</v>
      </c>
      <c r="C60" s="71">
        <v>0</v>
      </c>
      <c r="D60" s="71">
        <v>0</v>
      </c>
      <c r="E60" s="71">
        <v>0</v>
      </c>
      <c r="F60" s="71">
        <v>0</v>
      </c>
      <c r="G60" s="105">
        <f t="shared" si="36"/>
        <v>0</v>
      </c>
      <c r="H60" s="71">
        <v>0</v>
      </c>
      <c r="I60" s="71">
        <v>0</v>
      </c>
      <c r="J60" s="71">
        <v>0</v>
      </c>
      <c r="K60" s="71">
        <v>0</v>
      </c>
      <c r="L60" s="105">
        <f t="shared" si="42"/>
        <v>0</v>
      </c>
      <c r="M60" s="71">
        <v>0</v>
      </c>
      <c r="N60" s="71">
        <v>0</v>
      </c>
      <c r="O60" s="71">
        <v>0</v>
      </c>
      <c r="P60" s="71">
        <v>0</v>
      </c>
      <c r="Q60" s="105">
        <f t="shared" si="38"/>
        <v>0</v>
      </c>
      <c r="R60" s="71">
        <v>0</v>
      </c>
      <c r="S60" s="71">
        <v>0</v>
      </c>
      <c r="T60" s="71">
        <v>0</v>
      </c>
      <c r="U60" s="71">
        <v>0</v>
      </c>
      <c r="V60" s="105">
        <f t="shared" si="43"/>
        <v>0</v>
      </c>
      <c r="W60" s="71">
        <v>0</v>
      </c>
      <c r="X60" s="71">
        <v>0</v>
      </c>
      <c r="Y60" s="71">
        <v>0</v>
      </c>
      <c r="Z60" s="71">
        <v>0</v>
      </c>
      <c r="AA60" s="105">
        <f t="shared" si="44"/>
        <v>0</v>
      </c>
      <c r="AB60" s="71">
        <v>0</v>
      </c>
      <c r="AC60" s="71">
        <v>-668</v>
      </c>
      <c r="AD60" s="71">
        <v>0</v>
      </c>
      <c r="AE60" s="71">
        <v>0</v>
      </c>
      <c r="AF60" s="105">
        <f t="shared" si="45"/>
        <v>-668</v>
      </c>
      <c r="AG60" s="71">
        <v>0</v>
      </c>
    </row>
    <row r="61" spans="2:33" s="50" customFormat="1" ht="12.5">
      <c r="B61" s="77" t="s">
        <v>129</v>
      </c>
      <c r="C61" s="71">
        <v>0</v>
      </c>
      <c r="D61" s="71">
        <v>0</v>
      </c>
      <c r="E61" s="71">
        <v>0</v>
      </c>
      <c r="F61" s="71">
        <v>0</v>
      </c>
      <c r="G61" s="156">
        <f>SUM(C61:F61)</f>
        <v>0</v>
      </c>
      <c r="H61" s="71">
        <v>0</v>
      </c>
      <c r="I61" s="71">
        <v>0</v>
      </c>
      <c r="J61" s="71">
        <v>-1802</v>
      </c>
      <c r="K61" s="71">
        <v>0</v>
      </c>
      <c r="L61" s="156">
        <f>SUM(H61:K61)</f>
        <v>-1802</v>
      </c>
      <c r="M61" s="71">
        <v>-1058</v>
      </c>
      <c r="N61" s="71">
        <v>-8133</v>
      </c>
      <c r="O61" s="71">
        <v>-492</v>
      </c>
      <c r="P61" s="71">
        <v>-561</v>
      </c>
      <c r="Q61" s="105">
        <f>SUM(M61:P61)</f>
        <v>-10244</v>
      </c>
      <c r="R61" s="71">
        <v>-787</v>
      </c>
      <c r="S61" s="71">
        <v>-1966</v>
      </c>
      <c r="T61" s="71">
        <v>-945</v>
      </c>
      <c r="U61" s="71">
        <v>-888</v>
      </c>
      <c r="V61" s="105">
        <f>SUM(R61:U61)</f>
        <v>-4586</v>
      </c>
      <c r="W61" s="71">
        <v>-1792</v>
      </c>
      <c r="X61" s="71">
        <v>-660</v>
      </c>
      <c r="Y61" s="71">
        <v>-636</v>
      </c>
      <c r="Z61" s="71">
        <v>-2734</v>
      </c>
      <c r="AA61" s="105">
        <f>SUM(W61:Z61)</f>
        <v>-5822</v>
      </c>
      <c r="AB61" s="71">
        <v>-3210</v>
      </c>
      <c r="AC61" s="71">
        <v>-494</v>
      </c>
      <c r="AD61" s="71">
        <v>-3391</v>
      </c>
      <c r="AE61" s="71">
        <v>-2665</v>
      </c>
      <c r="AF61" s="105">
        <f>SUM(AB61:AE61)</f>
        <v>-9760</v>
      </c>
      <c r="AG61" s="71">
        <v>-1437</v>
      </c>
    </row>
    <row r="62" spans="2:33" s="6" customFormat="1" ht="15" customHeight="1">
      <c r="B62" s="79" t="s">
        <v>39</v>
      </c>
      <c r="C62" s="110">
        <f t="shared" ref="C62:L62" si="47">SUM(C42:C61)</f>
        <v>-1813</v>
      </c>
      <c r="D62" s="110">
        <f t="shared" si="47"/>
        <v>-2920</v>
      </c>
      <c r="E62" s="110">
        <f t="shared" si="47"/>
        <v>-178</v>
      </c>
      <c r="F62" s="110">
        <f t="shared" si="47"/>
        <v>15296</v>
      </c>
      <c r="G62" s="155">
        <f t="shared" si="47"/>
        <v>10385</v>
      </c>
      <c r="H62" s="110">
        <f t="shared" si="47"/>
        <v>-878</v>
      </c>
      <c r="I62" s="110">
        <f t="shared" si="47"/>
        <v>259153</v>
      </c>
      <c r="J62" s="110">
        <f t="shared" si="47"/>
        <v>-242</v>
      </c>
      <c r="K62" s="110">
        <f t="shared" si="47"/>
        <v>6362</v>
      </c>
      <c r="L62" s="155">
        <f t="shared" si="47"/>
        <v>264395</v>
      </c>
      <c r="M62" s="110">
        <f>SUM(M42:M61)</f>
        <v>-3113</v>
      </c>
      <c r="N62" s="110">
        <f t="shared" ref="N62:O62" si="48">SUM(N42:N61)</f>
        <v>-6954</v>
      </c>
      <c r="O62" s="110">
        <f t="shared" si="48"/>
        <v>1520</v>
      </c>
      <c r="P62" s="110">
        <f t="shared" ref="P62:Q62" si="49">SUM(P42:P61)</f>
        <v>663</v>
      </c>
      <c r="Q62" s="155">
        <f t="shared" si="49"/>
        <v>-7884</v>
      </c>
      <c r="R62" s="110">
        <f>SUM(R42:R61)</f>
        <v>466</v>
      </c>
      <c r="S62" s="110">
        <f>SUM(S42:S61)</f>
        <v>2648</v>
      </c>
      <c r="T62" s="110">
        <f>SUM(T42:T61)</f>
        <v>531</v>
      </c>
      <c r="U62" s="110">
        <f t="shared" ref="U62:V62" si="50">SUM(U42:U61)</f>
        <v>2844</v>
      </c>
      <c r="V62" s="155">
        <f t="shared" si="50"/>
        <v>6489</v>
      </c>
      <c r="W62" s="110">
        <f t="shared" ref="W62:X62" si="51">SUM(W42:W61)</f>
        <v>-912</v>
      </c>
      <c r="X62" s="110">
        <f t="shared" si="51"/>
        <v>-23650</v>
      </c>
      <c r="Y62" s="110">
        <f t="shared" ref="Y62:AA62" si="52">SUM(Y42:Y61)</f>
        <v>-25715</v>
      </c>
      <c r="Z62" s="110">
        <f t="shared" si="52"/>
        <v>-79173</v>
      </c>
      <c r="AA62" s="155">
        <f t="shared" si="52"/>
        <v>-129450</v>
      </c>
      <c r="AB62" s="110">
        <f t="shared" ref="AB62:AC62" si="53">SUM(AB42:AB61)</f>
        <v>-85753</v>
      </c>
      <c r="AC62" s="110">
        <f t="shared" si="53"/>
        <v>-291</v>
      </c>
      <c r="AD62" s="110">
        <f t="shared" ref="AD62:AG62" si="54">SUM(AD42:AD61)</f>
        <v>-54761</v>
      </c>
      <c r="AE62" s="110">
        <f t="shared" si="54"/>
        <v>-3144</v>
      </c>
      <c r="AF62" s="155">
        <f t="shared" si="54"/>
        <v>-143949</v>
      </c>
      <c r="AG62" s="110">
        <f t="shared" si="54"/>
        <v>-78136</v>
      </c>
    </row>
    <row r="63" spans="2:33" s="6" customFormat="1" ht="15" customHeight="1">
      <c r="B63" s="80" t="s">
        <v>130</v>
      </c>
      <c r="C63" s="71">
        <v>-143</v>
      </c>
      <c r="D63" s="71">
        <v>63</v>
      </c>
      <c r="E63" s="71">
        <v>42</v>
      </c>
      <c r="F63" s="71">
        <v>241</v>
      </c>
      <c r="G63" s="105">
        <f>SUM(C63:F63)</f>
        <v>203</v>
      </c>
      <c r="H63" s="71">
        <v>-209</v>
      </c>
      <c r="I63" s="71">
        <v>222</v>
      </c>
      <c r="J63" s="71">
        <v>-186</v>
      </c>
      <c r="K63" s="71">
        <v>-27</v>
      </c>
      <c r="L63" s="105">
        <f>SUM(H63:K63)</f>
        <v>-200</v>
      </c>
      <c r="M63" s="71">
        <v>131</v>
      </c>
      <c r="N63" s="71">
        <v>-869</v>
      </c>
      <c r="O63" s="71">
        <v>-277</v>
      </c>
      <c r="P63" s="71">
        <v>231</v>
      </c>
      <c r="Q63" s="105">
        <f>SUM(M63:P63)</f>
        <v>-784</v>
      </c>
      <c r="R63" s="71">
        <v>131</v>
      </c>
      <c r="S63" s="71">
        <v>-116</v>
      </c>
      <c r="T63" s="71">
        <v>-404</v>
      </c>
      <c r="U63" s="71">
        <v>727</v>
      </c>
      <c r="V63" s="105">
        <f>SUM(R63:U63)</f>
        <v>338</v>
      </c>
      <c r="W63" s="71">
        <v>-377</v>
      </c>
      <c r="X63" s="71">
        <v>-473</v>
      </c>
      <c r="Y63" s="71">
        <v>1000</v>
      </c>
      <c r="Z63" s="71">
        <v>-2039</v>
      </c>
      <c r="AA63" s="105">
        <f>SUM(W63:Z63)</f>
        <v>-1889</v>
      </c>
      <c r="AB63" s="71">
        <v>1526</v>
      </c>
      <c r="AC63" s="71">
        <f>'[1]FS Template'!$C$41-AB63</f>
        <v>3021</v>
      </c>
      <c r="AD63" s="71">
        <v>-438</v>
      </c>
      <c r="AE63" s="71">
        <v>329</v>
      </c>
      <c r="AF63" s="105">
        <f>SUM(AB63:AE63)</f>
        <v>4438</v>
      </c>
      <c r="AG63" s="71">
        <v>-746</v>
      </c>
    </row>
    <row r="64" spans="2:33" s="6" customFormat="1" ht="15" customHeight="1" thickBot="1">
      <c r="B64" s="107" t="s">
        <v>88</v>
      </c>
      <c r="C64" s="111">
        <f t="shared" ref="C64:F64" si="55">C31+C39+C62+C63</f>
        <v>7697</v>
      </c>
      <c r="D64" s="111">
        <f t="shared" si="55"/>
        <v>394</v>
      </c>
      <c r="E64" s="111">
        <f t="shared" si="55"/>
        <v>-1747</v>
      </c>
      <c r="F64" s="111">
        <f t="shared" si="55"/>
        <v>15709</v>
      </c>
      <c r="G64" s="157">
        <f t="shared" ref="G64" si="56">G31+G39+G62+G63</f>
        <v>22053</v>
      </c>
      <c r="H64" s="111">
        <f t="shared" ref="H64:M64" si="57">H31+H39+H62+H63</f>
        <v>16462</v>
      </c>
      <c r="I64" s="111">
        <f t="shared" si="57"/>
        <v>280541</v>
      </c>
      <c r="J64" s="111">
        <f t="shared" si="57"/>
        <v>-10531</v>
      </c>
      <c r="K64" s="111">
        <f t="shared" si="57"/>
        <v>-98142</v>
      </c>
      <c r="L64" s="157">
        <f t="shared" si="57"/>
        <v>188330</v>
      </c>
      <c r="M64" s="111">
        <f t="shared" si="57"/>
        <v>-9990</v>
      </c>
      <c r="N64" s="111">
        <f t="shared" ref="N64:O64" si="58">N31+N39+N62+N63</f>
        <v>12128</v>
      </c>
      <c r="O64" s="111">
        <f t="shared" si="58"/>
        <v>18942</v>
      </c>
      <c r="P64" s="111">
        <f t="shared" ref="P64:R64" si="59">P31+P39+P62+P63</f>
        <v>25133</v>
      </c>
      <c r="Q64" s="157">
        <f t="shared" si="59"/>
        <v>46213</v>
      </c>
      <c r="R64" s="111">
        <f t="shared" si="59"/>
        <v>17924</v>
      </c>
      <c r="S64" s="111">
        <f t="shared" ref="S64:V64" si="60">S31+S39+S62+S63</f>
        <v>9698</v>
      </c>
      <c r="T64" s="111">
        <f t="shared" si="60"/>
        <v>-36229</v>
      </c>
      <c r="U64" s="111">
        <f t="shared" si="60"/>
        <v>50926</v>
      </c>
      <c r="V64" s="157">
        <f t="shared" si="60"/>
        <v>42319</v>
      </c>
      <c r="W64" s="111">
        <f>W31+W39+W62+W63</f>
        <v>-8119</v>
      </c>
      <c r="X64" s="111">
        <f>X31+X39+X62+X63</f>
        <v>-45133</v>
      </c>
      <c r="Y64" s="111">
        <f>Y31+Y39+Y62+Y63</f>
        <v>55886</v>
      </c>
      <c r="Z64" s="111">
        <f>Z31+Z39+Z62+Z63</f>
        <v>-19150</v>
      </c>
      <c r="AA64" s="157">
        <f t="shared" ref="AA64" si="61">AA31+AA39+AA62+AA63</f>
        <v>-16516</v>
      </c>
      <c r="AB64" s="111">
        <f>AB31+AB39+AB62+AB63</f>
        <v>-136428</v>
      </c>
      <c r="AC64" s="111">
        <f>AC31+AC39+AC62+AC63</f>
        <v>55500</v>
      </c>
      <c r="AD64" s="111">
        <f>AD31+AD39+AD62+AD63</f>
        <v>-11088</v>
      </c>
      <c r="AE64" s="111">
        <f>AE31+AE39+AE62+AE63</f>
        <v>58309</v>
      </c>
      <c r="AF64" s="157">
        <f t="shared" ref="AF64" si="62">AF31+AF39+AF62+AF63</f>
        <v>-33707</v>
      </c>
      <c r="AG64" s="111">
        <f>AG31+AG39+AG62+AG63</f>
        <v>-85254</v>
      </c>
    </row>
    <row r="65" spans="2:33" s="6" customFormat="1" ht="15" customHeight="1" thickTop="1">
      <c r="B65" s="49"/>
      <c r="C65" s="78"/>
      <c r="D65" s="78"/>
      <c r="E65" s="78"/>
      <c r="F65" s="78"/>
      <c r="G65" s="105"/>
      <c r="H65" s="78"/>
      <c r="I65" s="78"/>
      <c r="J65" s="78"/>
      <c r="K65" s="78"/>
      <c r="L65" s="105"/>
      <c r="M65" s="78"/>
      <c r="N65" s="78"/>
      <c r="O65" s="78"/>
      <c r="P65" s="78"/>
      <c r="Q65" s="105"/>
      <c r="R65" s="78"/>
      <c r="S65" s="78"/>
      <c r="T65" s="78"/>
      <c r="U65" s="78"/>
      <c r="V65" s="105"/>
      <c r="W65" s="78"/>
      <c r="X65" s="78"/>
      <c r="Y65" s="78"/>
      <c r="Z65" s="78"/>
      <c r="AA65" s="105"/>
      <c r="AB65" s="78"/>
      <c r="AC65" s="78"/>
      <c r="AD65" s="78"/>
      <c r="AE65" s="78"/>
      <c r="AF65" s="105"/>
      <c r="AG65" s="78"/>
    </row>
    <row r="66" spans="2:33" s="6" customFormat="1" ht="15" customHeight="1">
      <c r="B66" s="57" t="s">
        <v>89</v>
      </c>
      <c r="C66" s="153">
        <v>11342</v>
      </c>
      <c r="D66" s="153">
        <v>19039</v>
      </c>
      <c r="E66" s="153">
        <v>19433</v>
      </c>
      <c r="F66" s="153">
        <v>17686</v>
      </c>
      <c r="G66" s="158">
        <f>C66</f>
        <v>11342</v>
      </c>
      <c r="H66" s="153">
        <v>33395</v>
      </c>
      <c r="I66" s="153">
        <f>H67</f>
        <v>49857</v>
      </c>
      <c r="J66" s="153">
        <f>I67</f>
        <v>330398</v>
      </c>
      <c r="K66" s="153">
        <f>J67</f>
        <v>319867</v>
      </c>
      <c r="L66" s="158">
        <f>H66</f>
        <v>33395</v>
      </c>
      <c r="M66" s="153">
        <f>K67</f>
        <v>221725</v>
      </c>
      <c r="N66" s="153">
        <f>M67</f>
        <v>211735</v>
      </c>
      <c r="O66" s="153">
        <f>N67</f>
        <v>223863</v>
      </c>
      <c r="P66" s="153">
        <f>O67</f>
        <v>242805</v>
      </c>
      <c r="Q66" s="158">
        <f>M66</f>
        <v>221725</v>
      </c>
      <c r="R66" s="153">
        <f>P67</f>
        <v>267938</v>
      </c>
      <c r="S66" s="153">
        <f>R67</f>
        <v>285862</v>
      </c>
      <c r="T66" s="153">
        <f>S67</f>
        <v>295560</v>
      </c>
      <c r="U66" s="153">
        <f>T67</f>
        <v>259331</v>
      </c>
      <c r="V66" s="158">
        <f>R66</f>
        <v>267938</v>
      </c>
      <c r="W66" s="153">
        <f>U67</f>
        <v>310257</v>
      </c>
      <c r="X66" s="153">
        <f>W67</f>
        <v>302138</v>
      </c>
      <c r="Y66" s="153">
        <f>X67</f>
        <v>257005</v>
      </c>
      <c r="Z66" s="153">
        <f>Y67</f>
        <v>312891</v>
      </c>
      <c r="AA66" s="158">
        <f>W66</f>
        <v>310257</v>
      </c>
      <c r="AB66" s="153">
        <f>Z67</f>
        <v>293741</v>
      </c>
      <c r="AC66" s="153">
        <f>AB67</f>
        <v>157313</v>
      </c>
      <c r="AD66" s="153">
        <f>AC67</f>
        <v>212813</v>
      </c>
      <c r="AE66" s="153">
        <f>AD67</f>
        <v>201725</v>
      </c>
      <c r="AF66" s="158">
        <f>AB66</f>
        <v>293741</v>
      </c>
      <c r="AG66" s="153">
        <f>AE67</f>
        <v>260034</v>
      </c>
    </row>
    <row r="67" spans="2:33" s="24" customFormat="1" ht="15" customHeight="1">
      <c r="B67" s="70" t="s">
        <v>90</v>
      </c>
      <c r="C67" s="72">
        <f t="shared" ref="C67:F67" si="63">C64+C66</f>
        <v>19039</v>
      </c>
      <c r="D67" s="72">
        <f t="shared" si="63"/>
        <v>19433</v>
      </c>
      <c r="E67" s="72">
        <f t="shared" si="63"/>
        <v>17686</v>
      </c>
      <c r="F67" s="72">
        <f t="shared" si="63"/>
        <v>33395</v>
      </c>
      <c r="G67" s="104">
        <f t="shared" ref="G67" si="64">G64+G66</f>
        <v>33395</v>
      </c>
      <c r="H67" s="72">
        <f t="shared" ref="H67:I67" si="65">H64+H66</f>
        <v>49857</v>
      </c>
      <c r="I67" s="72">
        <f t="shared" si="65"/>
        <v>330398</v>
      </c>
      <c r="J67" s="72">
        <f t="shared" ref="J67:L67" si="66">J64+J66</f>
        <v>319867</v>
      </c>
      <c r="K67" s="72">
        <f t="shared" si="66"/>
        <v>221725</v>
      </c>
      <c r="L67" s="104">
        <f t="shared" si="66"/>
        <v>221725</v>
      </c>
      <c r="M67" s="72">
        <f t="shared" ref="M67:N67" si="67">M64+M66</f>
        <v>211735</v>
      </c>
      <c r="N67" s="72">
        <f t="shared" si="67"/>
        <v>223863</v>
      </c>
      <c r="O67" s="72">
        <f t="shared" ref="O67:R67" si="68">O64+O66</f>
        <v>242805</v>
      </c>
      <c r="P67" s="72">
        <f t="shared" si="68"/>
        <v>267938</v>
      </c>
      <c r="Q67" s="104">
        <f t="shared" si="68"/>
        <v>267938</v>
      </c>
      <c r="R67" s="72">
        <f t="shared" si="68"/>
        <v>285862</v>
      </c>
      <c r="S67" s="72">
        <f t="shared" ref="S67:V67" si="69">S64+S66</f>
        <v>295560</v>
      </c>
      <c r="T67" s="72">
        <f t="shared" si="69"/>
        <v>259331</v>
      </c>
      <c r="U67" s="72">
        <f t="shared" si="69"/>
        <v>310257</v>
      </c>
      <c r="V67" s="104">
        <f t="shared" si="69"/>
        <v>310257</v>
      </c>
      <c r="W67" s="72">
        <f t="shared" ref="W67:X67" si="70">W64+W66</f>
        <v>302138</v>
      </c>
      <c r="X67" s="72">
        <f t="shared" si="70"/>
        <v>257005</v>
      </c>
      <c r="Y67" s="72">
        <f t="shared" ref="Y67:AA67" si="71">Y64+Y66</f>
        <v>312891</v>
      </c>
      <c r="Z67" s="72">
        <f t="shared" si="71"/>
        <v>293741</v>
      </c>
      <c r="AA67" s="104">
        <f t="shared" si="71"/>
        <v>293741</v>
      </c>
      <c r="AB67" s="72">
        <f t="shared" ref="AB67:AC67" si="72">AB64+AB66</f>
        <v>157313</v>
      </c>
      <c r="AC67" s="72">
        <f t="shared" si="72"/>
        <v>212813</v>
      </c>
      <c r="AD67" s="72">
        <f t="shared" ref="AD67:AE67" si="73">AD64+AD66</f>
        <v>201725</v>
      </c>
      <c r="AE67" s="72">
        <f t="shared" si="73"/>
        <v>260034</v>
      </c>
      <c r="AF67" s="104">
        <f>AF64+AF66</f>
        <v>260034</v>
      </c>
      <c r="AG67" s="72">
        <f t="shared" ref="AG67" si="74">AG64+AG66</f>
        <v>174780</v>
      </c>
    </row>
    <row r="68" spans="2:33" s="24" customFormat="1" ht="15" customHeight="1">
      <c r="B68" s="70"/>
      <c r="C68" s="72"/>
      <c r="D68" s="72"/>
      <c r="E68" s="72"/>
      <c r="F68" s="72"/>
      <c r="G68" s="104"/>
      <c r="H68" s="72"/>
      <c r="I68" s="72"/>
      <c r="J68" s="72"/>
      <c r="K68" s="72"/>
      <c r="L68" s="104"/>
      <c r="M68" s="72"/>
      <c r="N68" s="72"/>
      <c r="O68" s="72"/>
      <c r="P68" s="72"/>
      <c r="Q68" s="104"/>
      <c r="R68" s="72"/>
      <c r="S68" s="72"/>
      <c r="T68" s="72"/>
      <c r="U68" s="72"/>
      <c r="V68" s="104"/>
      <c r="W68" s="72"/>
      <c r="X68" s="72"/>
      <c r="Y68" s="72"/>
      <c r="Z68" s="72"/>
      <c r="AA68" s="104"/>
      <c r="AB68" s="72"/>
      <c r="AC68" s="72"/>
      <c r="AD68" s="72"/>
      <c r="AE68" s="72"/>
      <c r="AF68" s="104"/>
      <c r="AG68" s="72"/>
    </row>
    <row r="69" spans="2:33" s="24" customFormat="1" ht="15" customHeight="1">
      <c r="B69" s="49" t="s">
        <v>131</v>
      </c>
      <c r="C69" s="78">
        <v>18730</v>
      </c>
      <c r="D69" s="78">
        <v>19038</v>
      </c>
      <c r="E69" s="78">
        <v>17289</v>
      </c>
      <c r="F69" s="78">
        <v>33354</v>
      </c>
      <c r="G69" s="105">
        <f>F69</f>
        <v>33354</v>
      </c>
      <c r="H69" s="78">
        <v>49815</v>
      </c>
      <c r="I69" s="78">
        <v>330355</v>
      </c>
      <c r="J69" s="78">
        <v>319825</v>
      </c>
      <c r="K69" s="78">
        <v>221591</v>
      </c>
      <c r="L69" s="105">
        <f>K69</f>
        <v>221591</v>
      </c>
      <c r="M69" s="78">
        <v>211600</v>
      </c>
      <c r="N69" s="78">
        <v>223738</v>
      </c>
      <c r="O69" s="71">
        <v>242687</v>
      </c>
      <c r="P69" s="71">
        <v>267813</v>
      </c>
      <c r="Q69" s="105">
        <f>P69</f>
        <v>267813</v>
      </c>
      <c r="R69" s="78">
        <v>285738</v>
      </c>
      <c r="S69" s="78">
        <v>295437</v>
      </c>
      <c r="T69" s="71">
        <v>259212</v>
      </c>
      <c r="U69" s="71">
        <v>310131</v>
      </c>
      <c r="V69" s="105">
        <f>U69</f>
        <v>310131</v>
      </c>
      <c r="W69" s="71">
        <v>302017</v>
      </c>
      <c r="X69" s="71">
        <v>256066</v>
      </c>
      <c r="Y69" s="71">
        <v>311910</v>
      </c>
      <c r="Z69" s="71">
        <v>292820</v>
      </c>
      <c r="AA69" s="105">
        <f>Z69</f>
        <v>292820</v>
      </c>
      <c r="AB69" s="71">
        <v>156360</v>
      </c>
      <c r="AC69" s="71">
        <v>211784</v>
      </c>
      <c r="AD69" s="71">
        <v>200729</v>
      </c>
      <c r="AE69" s="71">
        <v>259038</v>
      </c>
      <c r="AF69" s="105">
        <f>AE69</f>
        <v>259038</v>
      </c>
      <c r="AG69" s="71">
        <v>173802</v>
      </c>
    </row>
    <row r="70" spans="2:33" s="24" customFormat="1" ht="15" customHeight="1">
      <c r="B70" s="49" t="s">
        <v>132</v>
      </c>
      <c r="C70" s="78">
        <v>309</v>
      </c>
      <c r="D70" s="78">
        <v>395</v>
      </c>
      <c r="E70" s="78">
        <v>397</v>
      </c>
      <c r="F70" s="78">
        <v>41</v>
      </c>
      <c r="G70" s="105">
        <f>F70</f>
        <v>41</v>
      </c>
      <c r="H70" s="78">
        <v>42</v>
      </c>
      <c r="I70" s="78">
        <v>43</v>
      </c>
      <c r="J70" s="78">
        <v>42</v>
      </c>
      <c r="K70" s="78">
        <v>134</v>
      </c>
      <c r="L70" s="105">
        <f>K70</f>
        <v>134</v>
      </c>
      <c r="M70" s="78">
        <v>135</v>
      </c>
      <c r="N70" s="78">
        <v>125</v>
      </c>
      <c r="O70" s="71">
        <v>118</v>
      </c>
      <c r="P70" s="71">
        <v>125</v>
      </c>
      <c r="Q70" s="105">
        <f>P70</f>
        <v>125</v>
      </c>
      <c r="R70" s="78">
        <v>124</v>
      </c>
      <c r="S70" s="78">
        <v>123</v>
      </c>
      <c r="T70" s="71">
        <v>119</v>
      </c>
      <c r="U70" s="71">
        <v>126</v>
      </c>
      <c r="V70" s="105">
        <f>U70</f>
        <v>126</v>
      </c>
      <c r="W70" s="71">
        <v>121</v>
      </c>
      <c r="X70" s="71">
        <v>939</v>
      </c>
      <c r="Y70" s="71">
        <v>128</v>
      </c>
      <c r="Z70" s="71">
        <v>33</v>
      </c>
      <c r="AA70" s="105">
        <f>Z70</f>
        <v>33</v>
      </c>
      <c r="AB70" s="71">
        <v>34</v>
      </c>
      <c r="AC70" s="71">
        <v>37</v>
      </c>
      <c r="AD70" s="71">
        <v>0</v>
      </c>
      <c r="AE70" s="71">
        <v>0</v>
      </c>
      <c r="AF70" s="105">
        <f>AE70</f>
        <v>0</v>
      </c>
      <c r="AG70" s="71">
        <v>0</v>
      </c>
    </row>
    <row r="71" spans="2:33" s="24" customFormat="1" ht="15" customHeight="1">
      <c r="B71" s="49" t="s">
        <v>189</v>
      </c>
      <c r="C71" s="78">
        <v>0</v>
      </c>
      <c r="D71" s="78">
        <v>0</v>
      </c>
      <c r="E71" s="78">
        <v>0</v>
      </c>
      <c r="F71" s="78">
        <v>0</v>
      </c>
      <c r="G71" s="105">
        <f>F71</f>
        <v>0</v>
      </c>
      <c r="H71" s="78">
        <v>0</v>
      </c>
      <c r="I71" s="78">
        <v>0</v>
      </c>
      <c r="J71" s="78">
        <v>0</v>
      </c>
      <c r="K71" s="78">
        <v>0</v>
      </c>
      <c r="L71" s="105">
        <f>K71</f>
        <v>0</v>
      </c>
      <c r="M71" s="78">
        <v>0</v>
      </c>
      <c r="N71" s="78">
        <v>0</v>
      </c>
      <c r="O71" s="71">
        <v>0</v>
      </c>
      <c r="P71" s="71">
        <v>0</v>
      </c>
      <c r="Q71" s="105">
        <f>P71</f>
        <v>0</v>
      </c>
      <c r="R71" s="78">
        <v>0</v>
      </c>
      <c r="S71" s="78">
        <v>0</v>
      </c>
      <c r="T71" s="71">
        <v>0</v>
      </c>
      <c r="U71" s="71">
        <v>0</v>
      </c>
      <c r="V71" s="105">
        <f>U71</f>
        <v>0</v>
      </c>
      <c r="W71" s="71">
        <v>0</v>
      </c>
      <c r="X71" s="71">
        <v>0</v>
      </c>
      <c r="Y71" s="71">
        <v>853</v>
      </c>
      <c r="Z71" s="71">
        <v>888</v>
      </c>
      <c r="AA71" s="105">
        <f>Z71</f>
        <v>888</v>
      </c>
      <c r="AB71" s="71">
        <v>919</v>
      </c>
      <c r="AC71" s="71">
        <v>992</v>
      </c>
      <c r="AD71" s="71">
        <v>996</v>
      </c>
      <c r="AE71" s="71">
        <v>996</v>
      </c>
      <c r="AF71" s="105">
        <f>AE71</f>
        <v>996</v>
      </c>
      <c r="AG71" s="71">
        <v>978</v>
      </c>
    </row>
    <row r="72" spans="2:33" s="24" customFormat="1" ht="15" customHeight="1">
      <c r="B72" s="79" t="s">
        <v>133</v>
      </c>
      <c r="C72" s="106">
        <f>SUM(C69:C71)</f>
        <v>19039</v>
      </c>
      <c r="D72" s="154">
        <f t="shared" ref="D72:Y72" si="75">SUM(D69:D71)</f>
        <v>19433</v>
      </c>
      <c r="E72" s="154">
        <f t="shared" si="75"/>
        <v>17686</v>
      </c>
      <c r="F72" s="154">
        <f t="shared" si="75"/>
        <v>33395</v>
      </c>
      <c r="G72" s="159">
        <f t="shared" si="75"/>
        <v>33395</v>
      </c>
      <c r="H72" s="154">
        <f t="shared" si="75"/>
        <v>49857</v>
      </c>
      <c r="I72" s="154">
        <f t="shared" si="75"/>
        <v>330398</v>
      </c>
      <c r="J72" s="154">
        <f t="shared" si="75"/>
        <v>319867</v>
      </c>
      <c r="K72" s="154">
        <f t="shared" si="75"/>
        <v>221725</v>
      </c>
      <c r="L72" s="159">
        <f t="shared" si="75"/>
        <v>221725</v>
      </c>
      <c r="M72" s="154">
        <f t="shared" si="75"/>
        <v>211735</v>
      </c>
      <c r="N72" s="154">
        <f t="shared" si="75"/>
        <v>223863</v>
      </c>
      <c r="O72" s="154">
        <f t="shared" si="75"/>
        <v>242805</v>
      </c>
      <c r="P72" s="154">
        <f t="shared" si="75"/>
        <v>267938</v>
      </c>
      <c r="Q72" s="159">
        <f t="shared" si="75"/>
        <v>267938</v>
      </c>
      <c r="R72" s="154">
        <f t="shared" si="75"/>
        <v>285862</v>
      </c>
      <c r="S72" s="154">
        <f t="shared" si="75"/>
        <v>295560</v>
      </c>
      <c r="T72" s="154">
        <f t="shared" si="75"/>
        <v>259331</v>
      </c>
      <c r="U72" s="154">
        <f t="shared" si="75"/>
        <v>310257</v>
      </c>
      <c r="V72" s="159">
        <f t="shared" si="75"/>
        <v>310257</v>
      </c>
      <c r="W72" s="154">
        <f t="shared" si="75"/>
        <v>302138</v>
      </c>
      <c r="X72" s="154">
        <f t="shared" si="75"/>
        <v>257005</v>
      </c>
      <c r="Y72" s="154">
        <f t="shared" si="75"/>
        <v>312891</v>
      </c>
      <c r="Z72" s="154">
        <f t="shared" ref="Z72:AA72" si="76">SUM(Z69:Z71)</f>
        <v>293741</v>
      </c>
      <c r="AA72" s="159">
        <f t="shared" si="76"/>
        <v>293741</v>
      </c>
      <c r="AB72" s="154">
        <f t="shared" ref="AB72:AC72" si="77">SUM(AB69:AB71)</f>
        <v>157313</v>
      </c>
      <c r="AC72" s="154">
        <f t="shared" si="77"/>
        <v>212813</v>
      </c>
      <c r="AD72" s="154">
        <f t="shared" ref="AD72:AG72" si="78">SUM(AD69:AD71)</f>
        <v>201725</v>
      </c>
      <c r="AE72" s="154">
        <f t="shared" si="78"/>
        <v>260034</v>
      </c>
      <c r="AF72" s="159">
        <f t="shared" si="78"/>
        <v>260034</v>
      </c>
      <c r="AG72" s="154">
        <f t="shared" si="78"/>
        <v>174780</v>
      </c>
    </row>
    <row r="73" spans="2:33" s="24" customFormat="1" ht="15" customHeight="1">
      <c r="B73" s="70"/>
      <c r="C73" s="72"/>
      <c r="D73" s="72"/>
      <c r="E73" s="72"/>
      <c r="F73" s="72"/>
      <c r="G73" s="104"/>
      <c r="H73" s="72"/>
      <c r="I73" s="72"/>
      <c r="J73" s="72"/>
      <c r="K73" s="72"/>
      <c r="L73" s="104"/>
      <c r="M73" s="72"/>
      <c r="N73" s="72"/>
      <c r="O73" s="72"/>
      <c r="P73" s="72"/>
      <c r="Q73" s="104"/>
      <c r="R73" s="72"/>
      <c r="S73" s="72"/>
      <c r="T73" s="72"/>
      <c r="U73" s="72"/>
      <c r="V73" s="104"/>
      <c r="W73" s="72"/>
      <c r="X73" s="72"/>
      <c r="Y73" s="72"/>
      <c r="Z73" s="72"/>
      <c r="AA73" s="104"/>
      <c r="AB73" s="72"/>
      <c r="AC73" s="72"/>
      <c r="AD73" s="72"/>
      <c r="AE73" s="72"/>
      <c r="AF73" s="104"/>
      <c r="AG73" s="72"/>
    </row>
    <row r="74" spans="2:33" s="24" customFormat="1" ht="15" customHeight="1">
      <c r="B74" s="70" t="s">
        <v>96</v>
      </c>
      <c r="C74" s="72"/>
      <c r="D74" s="72"/>
      <c r="E74" s="72"/>
      <c r="F74" s="72"/>
      <c r="G74" s="104"/>
      <c r="H74" s="72"/>
      <c r="I74" s="72"/>
      <c r="J74" s="72"/>
      <c r="K74" s="72"/>
      <c r="L74" s="104"/>
      <c r="M74" s="72"/>
      <c r="N74" s="72"/>
      <c r="O74" s="72"/>
      <c r="P74" s="72"/>
      <c r="Q74" s="104"/>
      <c r="R74" s="72"/>
      <c r="S74" s="72"/>
      <c r="T74" s="72"/>
      <c r="U74" s="72"/>
      <c r="V74" s="104"/>
      <c r="W74" s="72"/>
      <c r="X74" s="72"/>
      <c r="Y74" s="72"/>
      <c r="Z74" s="72"/>
      <c r="AA74" s="104"/>
      <c r="AB74" s="72"/>
      <c r="AC74" s="72"/>
      <c r="AD74" s="72"/>
      <c r="AE74" s="72"/>
      <c r="AF74" s="104"/>
      <c r="AG74" s="72"/>
    </row>
    <row r="75" spans="2:33" s="24" customFormat="1" ht="15" customHeight="1">
      <c r="B75" s="76" t="s">
        <v>97</v>
      </c>
      <c r="C75" s="71">
        <v>541</v>
      </c>
      <c r="D75" s="71">
        <v>7235.9994356050001</v>
      </c>
      <c r="E75" s="71">
        <v>7124</v>
      </c>
      <c r="F75" s="71">
        <v>1279</v>
      </c>
      <c r="G75" s="105">
        <f>SUM(C75:F75)</f>
        <v>16179.999435605001</v>
      </c>
      <c r="H75" s="71">
        <v>1045</v>
      </c>
      <c r="I75" s="71">
        <v>2260</v>
      </c>
      <c r="J75" s="71">
        <v>2281</v>
      </c>
      <c r="K75" s="71">
        <v>2112</v>
      </c>
      <c r="L75" s="105">
        <f>SUM(H75:K75)</f>
        <v>7698</v>
      </c>
      <c r="M75" s="71">
        <v>948</v>
      </c>
      <c r="N75" s="71">
        <v>213</v>
      </c>
      <c r="O75" s="71">
        <v>9049</v>
      </c>
      <c r="P75" s="71">
        <v>2141</v>
      </c>
      <c r="Q75" s="105">
        <f>SUM(M75:P75)</f>
        <v>12351</v>
      </c>
      <c r="R75" s="71">
        <v>1708</v>
      </c>
      <c r="S75" s="71">
        <v>39576</v>
      </c>
      <c r="T75" s="71">
        <v>11454</v>
      </c>
      <c r="U75" s="71">
        <v>8145</v>
      </c>
      <c r="V75" s="105">
        <f>SUM(R75:U75)</f>
        <v>60883</v>
      </c>
      <c r="W75" s="71">
        <v>1324</v>
      </c>
      <c r="X75" s="71">
        <v>28167</v>
      </c>
      <c r="Y75" s="71">
        <v>6650</v>
      </c>
      <c r="Z75" s="71">
        <v>5788</v>
      </c>
      <c r="AA75" s="105">
        <f>SUM(W75:Z75)</f>
        <v>41929</v>
      </c>
      <c r="AB75" s="71">
        <v>2366</v>
      </c>
      <c r="AC75" s="71">
        <v>53396</v>
      </c>
      <c r="AD75" s="71">
        <v>1955</v>
      </c>
      <c r="AE75" s="71" t="s">
        <v>202</v>
      </c>
      <c r="AF75" s="105" t="s">
        <v>202</v>
      </c>
      <c r="AG75" s="71" t="s">
        <v>202</v>
      </c>
    </row>
    <row r="76" spans="2:33" s="24" customFormat="1" ht="15" customHeight="1">
      <c r="B76" s="76" t="s">
        <v>98</v>
      </c>
      <c r="C76" s="71">
        <v>1069</v>
      </c>
      <c r="D76" s="71">
        <v>585.25521000000003</v>
      </c>
      <c r="E76" s="71">
        <v>1038</v>
      </c>
      <c r="F76" s="71">
        <v>677</v>
      </c>
      <c r="G76" s="105">
        <f t="shared" ref="G76" si="79">SUM(C76:F76)</f>
        <v>3369.2552100000003</v>
      </c>
      <c r="H76" s="71">
        <v>147</v>
      </c>
      <c r="I76" s="71">
        <v>378</v>
      </c>
      <c r="J76" s="71">
        <v>55</v>
      </c>
      <c r="K76" s="71">
        <v>194</v>
      </c>
      <c r="L76" s="105">
        <f>SUM(H76:K76)</f>
        <v>774</v>
      </c>
      <c r="M76" s="71">
        <v>244</v>
      </c>
      <c r="N76" s="71">
        <v>38</v>
      </c>
      <c r="O76" s="71">
        <v>237</v>
      </c>
      <c r="P76" s="71">
        <v>35</v>
      </c>
      <c r="Q76" s="105">
        <f>SUM(M76:P76)</f>
        <v>554</v>
      </c>
      <c r="R76" s="71">
        <v>266</v>
      </c>
      <c r="S76" s="71">
        <v>123</v>
      </c>
      <c r="T76" s="71">
        <v>38</v>
      </c>
      <c r="U76" s="71">
        <v>287</v>
      </c>
      <c r="V76" s="105">
        <f>SUM(R76:U76)</f>
        <v>714</v>
      </c>
      <c r="W76" s="71">
        <v>74</v>
      </c>
      <c r="X76" s="71">
        <v>276</v>
      </c>
      <c r="Y76" s="71">
        <v>80</v>
      </c>
      <c r="Z76" s="71">
        <v>49</v>
      </c>
      <c r="AA76" s="105">
        <f>SUM(W76:Z76)</f>
        <v>479</v>
      </c>
      <c r="AB76" s="71">
        <v>41</v>
      </c>
      <c r="AC76" s="71">
        <v>459</v>
      </c>
      <c r="AD76" s="71">
        <v>378</v>
      </c>
      <c r="AE76" s="71">
        <v>323</v>
      </c>
      <c r="AF76" s="105">
        <f>SUM(AB76:AE76)</f>
        <v>1201</v>
      </c>
      <c r="AG76" s="71">
        <v>300</v>
      </c>
    </row>
    <row r="77" spans="2:33" s="24" customFormat="1" ht="15" customHeight="1">
      <c r="B77" s="70" t="s">
        <v>99</v>
      </c>
      <c r="C77" s="71"/>
      <c r="D77" s="71"/>
      <c r="E77" s="72"/>
      <c r="F77" s="72"/>
      <c r="G77" s="104"/>
      <c r="H77" s="71"/>
      <c r="I77" s="71"/>
      <c r="J77" s="72"/>
      <c r="K77" s="72"/>
      <c r="L77" s="104"/>
      <c r="M77" s="72"/>
      <c r="N77" s="72"/>
      <c r="O77" s="72"/>
      <c r="P77" s="72"/>
      <c r="Q77" s="104"/>
      <c r="R77" s="72"/>
      <c r="S77" s="72"/>
      <c r="T77" s="71"/>
      <c r="U77" s="72"/>
      <c r="V77" s="104"/>
      <c r="W77" s="72"/>
      <c r="X77" s="72"/>
      <c r="Y77" s="72"/>
      <c r="Z77" s="72"/>
      <c r="AA77" s="104"/>
      <c r="AB77" s="72"/>
      <c r="AC77" s="72"/>
      <c r="AD77" s="72"/>
      <c r="AE77" s="72"/>
      <c r="AF77" s="104"/>
      <c r="AG77" s="72"/>
    </row>
    <row r="78" spans="2:33" s="24" customFormat="1" ht="15" customHeight="1">
      <c r="B78" s="76" t="s">
        <v>145</v>
      </c>
      <c r="C78" s="71">
        <v>0</v>
      </c>
      <c r="D78" s="71">
        <v>0</v>
      </c>
      <c r="E78" s="71">
        <v>0</v>
      </c>
      <c r="F78" s="71">
        <v>0</v>
      </c>
      <c r="G78" s="105">
        <v>0</v>
      </c>
      <c r="H78" s="71">
        <v>0</v>
      </c>
      <c r="I78" s="71">
        <v>610</v>
      </c>
      <c r="J78" s="71">
        <v>0</v>
      </c>
      <c r="K78" s="71">
        <v>0</v>
      </c>
      <c r="L78" s="105">
        <v>0</v>
      </c>
      <c r="M78" s="71">
        <v>0</v>
      </c>
      <c r="N78" s="71">
        <v>0</v>
      </c>
      <c r="O78" s="71">
        <v>0</v>
      </c>
      <c r="P78" s="71">
        <v>0</v>
      </c>
      <c r="Q78" s="105">
        <v>0</v>
      </c>
      <c r="R78" s="71">
        <v>0</v>
      </c>
      <c r="S78" s="71">
        <v>0</v>
      </c>
      <c r="T78" s="71">
        <v>0</v>
      </c>
      <c r="U78" s="71">
        <v>0</v>
      </c>
      <c r="V78" s="105">
        <v>0</v>
      </c>
      <c r="W78" s="71">
        <v>0</v>
      </c>
      <c r="X78" s="71">
        <v>0</v>
      </c>
      <c r="Y78" s="71">
        <v>0</v>
      </c>
      <c r="Z78" s="71">
        <v>0</v>
      </c>
      <c r="AA78" s="105">
        <v>0</v>
      </c>
      <c r="AB78" s="71">
        <v>0</v>
      </c>
      <c r="AC78" s="71">
        <v>0</v>
      </c>
      <c r="AD78" s="71">
        <v>0</v>
      </c>
      <c r="AE78" s="71">
        <v>0</v>
      </c>
      <c r="AF78" s="105">
        <v>0</v>
      </c>
      <c r="AG78" s="71">
        <v>0</v>
      </c>
    </row>
    <row r="79" spans="2:33" s="89" customFormat="1" ht="15" customHeight="1">
      <c r="B79" s="76" t="s">
        <v>170</v>
      </c>
      <c r="C79" s="71">
        <v>0</v>
      </c>
      <c r="D79" s="71">
        <v>0</v>
      </c>
      <c r="E79" s="71">
        <v>0</v>
      </c>
      <c r="F79" s="71">
        <v>0</v>
      </c>
      <c r="G79" s="105">
        <v>0</v>
      </c>
      <c r="H79" s="71">
        <v>0</v>
      </c>
      <c r="I79" s="71">
        <v>0</v>
      </c>
      <c r="J79" s="71">
        <v>0</v>
      </c>
      <c r="K79" s="71">
        <v>0</v>
      </c>
      <c r="L79" s="105">
        <v>0</v>
      </c>
      <c r="M79" s="71">
        <v>79563</v>
      </c>
      <c r="N79" s="71">
        <v>2</v>
      </c>
      <c r="O79" s="71">
        <v>495</v>
      </c>
      <c r="P79" s="71">
        <v>-8081</v>
      </c>
      <c r="Q79" s="105">
        <f>SUM(M79:P79)</f>
        <v>71979</v>
      </c>
      <c r="R79" s="71">
        <v>1415</v>
      </c>
      <c r="S79" s="71">
        <v>-154</v>
      </c>
      <c r="T79" s="71">
        <v>756</v>
      </c>
      <c r="U79" s="71">
        <v>530</v>
      </c>
      <c r="V79" s="105">
        <f>SUM(R79:U79)</f>
        <v>2547</v>
      </c>
      <c r="W79" s="71">
        <v>6207</v>
      </c>
      <c r="X79" s="71">
        <v>3004</v>
      </c>
      <c r="Y79" s="71">
        <v>5342</v>
      </c>
      <c r="Z79" s="71">
        <v>-462</v>
      </c>
      <c r="AA79" s="105">
        <f>SUM(W79:Z79)</f>
        <v>14091</v>
      </c>
      <c r="AB79" s="71">
        <v>1815</v>
      </c>
      <c r="AC79" s="71">
        <v>353</v>
      </c>
      <c r="AD79" s="71">
        <v>2971</v>
      </c>
      <c r="AE79" s="71">
        <v>321</v>
      </c>
      <c r="AF79" s="105">
        <f>SUM(AB79:AE79)</f>
        <v>5460</v>
      </c>
      <c r="AG79" s="71">
        <v>245</v>
      </c>
    </row>
    <row r="80" spans="2:33" s="24" customFormat="1" ht="15" customHeight="1">
      <c r="B80" s="76" t="s">
        <v>134</v>
      </c>
      <c r="C80" s="71">
        <v>0</v>
      </c>
      <c r="D80" s="71">
        <v>0</v>
      </c>
      <c r="E80" s="71">
        <v>0</v>
      </c>
      <c r="F80" s="71">
        <v>0</v>
      </c>
      <c r="G80" s="105">
        <v>0</v>
      </c>
      <c r="H80" s="71">
        <v>0</v>
      </c>
      <c r="I80" s="71">
        <v>0</v>
      </c>
      <c r="J80" s="71">
        <v>0</v>
      </c>
      <c r="K80" s="71">
        <v>22526</v>
      </c>
      <c r="L80" s="105">
        <v>22526</v>
      </c>
      <c r="M80" s="71">
        <v>0</v>
      </c>
      <c r="N80" s="71">
        <v>0</v>
      </c>
      <c r="O80" s="71">
        <v>0</v>
      </c>
      <c r="P80" s="71">
        <v>0</v>
      </c>
      <c r="Q80" s="105">
        <v>0</v>
      </c>
      <c r="R80" s="71">
        <v>0</v>
      </c>
      <c r="S80" s="71">
        <v>0</v>
      </c>
      <c r="T80" s="71">
        <v>52937</v>
      </c>
      <c r="U80" s="71">
        <v>0</v>
      </c>
      <c r="V80" s="105">
        <v>52937</v>
      </c>
      <c r="W80" s="71">
        <v>0</v>
      </c>
      <c r="X80" s="71">
        <v>0</v>
      </c>
      <c r="Y80" s="71">
        <v>0</v>
      </c>
      <c r="Z80" s="71">
        <v>0</v>
      </c>
      <c r="AA80" s="105">
        <v>0</v>
      </c>
      <c r="AB80" s="71">
        <v>0</v>
      </c>
      <c r="AC80" s="71">
        <v>0</v>
      </c>
      <c r="AD80" s="71">
        <v>0</v>
      </c>
      <c r="AE80" s="71">
        <v>0</v>
      </c>
      <c r="AF80" s="105">
        <v>0</v>
      </c>
      <c r="AG80" s="71">
        <v>0</v>
      </c>
    </row>
    <row r="81" spans="2:33" s="24" customFormat="1" ht="15" customHeight="1">
      <c r="B81" s="76" t="s">
        <v>178</v>
      </c>
      <c r="C81" s="71">
        <v>0</v>
      </c>
      <c r="D81" s="71">
        <v>0</v>
      </c>
      <c r="E81" s="71">
        <v>0</v>
      </c>
      <c r="F81" s="71">
        <v>0</v>
      </c>
      <c r="G81" s="105">
        <v>0</v>
      </c>
      <c r="H81" s="71">
        <v>0</v>
      </c>
      <c r="I81" s="71">
        <v>0</v>
      </c>
      <c r="J81" s="71">
        <v>0</v>
      </c>
      <c r="K81" s="71">
        <v>0</v>
      </c>
      <c r="L81" s="105">
        <v>0</v>
      </c>
      <c r="M81" s="71">
        <v>0</v>
      </c>
      <c r="N81" s="71">
        <v>0</v>
      </c>
      <c r="O81" s="71">
        <v>0</v>
      </c>
      <c r="P81" s="71">
        <v>0</v>
      </c>
      <c r="Q81" s="105">
        <v>0</v>
      </c>
      <c r="R81" s="71">
        <v>0</v>
      </c>
      <c r="S81" s="71">
        <v>0</v>
      </c>
      <c r="T81" s="199">
        <v>1193</v>
      </c>
      <c r="U81" s="71">
        <v>0</v>
      </c>
      <c r="V81" s="105">
        <v>1193</v>
      </c>
      <c r="W81" s="71">
        <v>0</v>
      </c>
      <c r="X81" s="71">
        <v>0</v>
      </c>
      <c r="Y81" s="71">
        <v>0</v>
      </c>
      <c r="Z81" s="71">
        <v>0</v>
      </c>
      <c r="AA81" s="105">
        <v>0</v>
      </c>
      <c r="AB81" s="71">
        <v>0</v>
      </c>
      <c r="AC81" s="71">
        <v>0</v>
      </c>
      <c r="AD81" s="71">
        <v>0</v>
      </c>
      <c r="AE81" s="71">
        <v>0</v>
      </c>
      <c r="AF81" s="105">
        <v>0</v>
      </c>
      <c r="AG81" s="71">
        <v>0</v>
      </c>
    </row>
    <row r="82" spans="2:33" s="24" customFormat="1" ht="15" customHeight="1">
      <c r="B82" s="76" t="s">
        <v>101</v>
      </c>
      <c r="C82" s="71">
        <v>0</v>
      </c>
      <c r="D82" s="71">
        <v>0</v>
      </c>
      <c r="E82" s="71">
        <v>0</v>
      </c>
      <c r="F82" s="71">
        <v>0</v>
      </c>
      <c r="G82" s="105">
        <v>0</v>
      </c>
      <c r="H82" s="71">
        <v>0</v>
      </c>
      <c r="I82" s="71">
        <v>260686</v>
      </c>
      <c r="J82" s="71">
        <v>0</v>
      </c>
      <c r="K82" s="71">
        <v>0</v>
      </c>
      <c r="L82" s="105">
        <v>260686</v>
      </c>
      <c r="M82" s="71">
        <v>0</v>
      </c>
      <c r="N82" s="71">
        <v>0</v>
      </c>
      <c r="O82" s="71">
        <v>0</v>
      </c>
      <c r="P82" s="71">
        <v>0</v>
      </c>
      <c r="Q82" s="105">
        <v>0</v>
      </c>
      <c r="R82" s="71">
        <v>0</v>
      </c>
      <c r="S82" s="71">
        <v>0</v>
      </c>
      <c r="T82" s="71">
        <v>0</v>
      </c>
      <c r="U82" s="71">
        <v>0</v>
      </c>
      <c r="V82" s="105">
        <v>0</v>
      </c>
      <c r="W82" s="71">
        <v>0</v>
      </c>
      <c r="X82" s="71">
        <v>0</v>
      </c>
      <c r="Y82" s="71">
        <v>0</v>
      </c>
      <c r="Z82" s="71">
        <v>0</v>
      </c>
      <c r="AA82" s="105">
        <v>0</v>
      </c>
      <c r="AB82" s="71">
        <v>0</v>
      </c>
      <c r="AC82" s="71">
        <v>0</v>
      </c>
      <c r="AD82" s="71">
        <v>0</v>
      </c>
      <c r="AE82" s="71">
        <v>0</v>
      </c>
      <c r="AF82" s="105">
        <v>0</v>
      </c>
      <c r="AG82" s="71">
        <v>0</v>
      </c>
    </row>
    <row r="83" spans="2:33" s="24" customFormat="1" ht="15" customHeight="1">
      <c r="B83" s="76" t="s">
        <v>136</v>
      </c>
      <c r="C83" s="71">
        <v>973</v>
      </c>
      <c r="D83" s="71">
        <v>0</v>
      </c>
      <c r="E83" s="71">
        <v>0</v>
      </c>
      <c r="F83" s="71">
        <v>629.88273000000004</v>
      </c>
      <c r="G83" s="105">
        <v>1603</v>
      </c>
      <c r="H83" s="71">
        <v>1518</v>
      </c>
      <c r="I83" s="71">
        <v>0</v>
      </c>
      <c r="J83" s="71">
        <v>0</v>
      </c>
      <c r="K83" s="71">
        <v>0</v>
      </c>
      <c r="L83" s="105">
        <v>1518</v>
      </c>
      <c r="M83" s="71">
        <v>0</v>
      </c>
      <c r="N83" s="71">
        <v>0</v>
      </c>
      <c r="O83" s="71">
        <v>0</v>
      </c>
      <c r="P83" s="71">
        <v>0</v>
      </c>
      <c r="Q83" s="105">
        <v>0</v>
      </c>
      <c r="R83" s="71">
        <v>0</v>
      </c>
      <c r="S83" s="71">
        <v>5479</v>
      </c>
      <c r="T83" s="71">
        <v>0</v>
      </c>
      <c r="U83" s="71">
        <v>0</v>
      </c>
      <c r="V83" s="105">
        <v>5479</v>
      </c>
      <c r="W83" s="71">
        <v>0</v>
      </c>
      <c r="X83" s="71">
        <v>0</v>
      </c>
      <c r="Y83" s="71">
        <v>0</v>
      </c>
      <c r="Z83" s="71">
        <v>0</v>
      </c>
      <c r="AA83" s="105">
        <v>0</v>
      </c>
      <c r="AB83" s="71">
        <v>13805</v>
      </c>
      <c r="AC83" s="71">
        <v>0</v>
      </c>
      <c r="AD83" s="71">
        <v>0</v>
      </c>
      <c r="AE83" s="71">
        <v>0</v>
      </c>
      <c r="AF83" s="105">
        <v>13805</v>
      </c>
      <c r="AG83" s="71">
        <v>0</v>
      </c>
    </row>
    <row r="84" spans="2:33" s="24" customFormat="1" ht="15" customHeight="1">
      <c r="B84" s="76" t="s">
        <v>175</v>
      </c>
      <c r="C84" s="71">
        <v>16</v>
      </c>
      <c r="D84" s="71">
        <v>76</v>
      </c>
      <c r="E84" s="71">
        <v>1313</v>
      </c>
      <c r="F84" s="71">
        <v>0</v>
      </c>
      <c r="G84" s="105">
        <v>0</v>
      </c>
      <c r="H84" s="71">
        <v>0</v>
      </c>
      <c r="I84" s="71">
        <v>0</v>
      </c>
      <c r="J84" s="71">
        <v>41</v>
      </c>
      <c r="K84" s="71">
        <v>36</v>
      </c>
      <c r="L84" s="105">
        <v>36</v>
      </c>
      <c r="M84" s="71">
        <v>0</v>
      </c>
      <c r="N84" s="71">
        <v>0</v>
      </c>
      <c r="O84" s="71">
        <v>5305</v>
      </c>
      <c r="P84" s="71">
        <v>12</v>
      </c>
      <c r="Q84" s="105">
        <v>12</v>
      </c>
      <c r="R84" s="71">
        <v>378</v>
      </c>
      <c r="S84" s="71">
        <v>480</v>
      </c>
      <c r="T84" s="71">
        <v>0</v>
      </c>
      <c r="U84" s="71">
        <v>261</v>
      </c>
      <c r="V84" s="105">
        <v>261</v>
      </c>
      <c r="W84" s="71">
        <v>45</v>
      </c>
      <c r="X84" s="71">
        <v>18</v>
      </c>
      <c r="Y84" s="71">
        <v>82</v>
      </c>
      <c r="Z84" s="71">
        <v>6</v>
      </c>
      <c r="AA84" s="105">
        <v>6</v>
      </c>
      <c r="AB84" s="71">
        <v>98</v>
      </c>
      <c r="AC84" s="71">
        <v>249</v>
      </c>
      <c r="AD84" s="71">
        <v>35</v>
      </c>
      <c r="AE84" s="71">
        <v>99</v>
      </c>
      <c r="AF84" s="105">
        <v>99</v>
      </c>
      <c r="AG84" s="71">
        <v>55</v>
      </c>
    </row>
    <row r="85" spans="2:33" s="24" customFormat="1" ht="15" customHeight="1">
      <c r="B85" s="76" t="s">
        <v>100</v>
      </c>
      <c r="C85" s="71">
        <v>306</v>
      </c>
      <c r="D85" s="71">
        <v>100</v>
      </c>
      <c r="E85" s="71">
        <v>772</v>
      </c>
      <c r="F85" s="71">
        <v>75</v>
      </c>
      <c r="G85" s="105">
        <v>75</v>
      </c>
      <c r="H85" s="71">
        <v>1889</v>
      </c>
      <c r="I85" s="71">
        <v>89</v>
      </c>
      <c r="J85" s="71">
        <v>0</v>
      </c>
      <c r="K85" s="71">
        <v>5</v>
      </c>
      <c r="L85" s="105">
        <v>5</v>
      </c>
      <c r="M85" s="71">
        <v>0</v>
      </c>
      <c r="N85" s="71">
        <v>0</v>
      </c>
      <c r="O85" s="71">
        <v>0</v>
      </c>
      <c r="P85" s="71">
        <v>0</v>
      </c>
      <c r="Q85" s="105">
        <v>0</v>
      </c>
      <c r="R85" s="71">
        <v>0</v>
      </c>
      <c r="S85" s="71">
        <v>0</v>
      </c>
      <c r="T85" s="71">
        <v>0</v>
      </c>
      <c r="U85" s="71">
        <v>0</v>
      </c>
      <c r="V85" s="105">
        <v>0</v>
      </c>
      <c r="W85" s="71">
        <v>0</v>
      </c>
      <c r="X85" s="71">
        <v>0</v>
      </c>
      <c r="Y85" s="71">
        <v>0</v>
      </c>
      <c r="Z85" s="71">
        <v>0</v>
      </c>
      <c r="AA85" s="105">
        <v>0</v>
      </c>
      <c r="AB85" s="71">
        <v>0</v>
      </c>
      <c r="AC85" s="71">
        <v>0</v>
      </c>
      <c r="AD85" s="71">
        <v>0</v>
      </c>
      <c r="AE85" s="71">
        <v>0</v>
      </c>
      <c r="AF85" s="105">
        <v>0</v>
      </c>
      <c r="AG85" s="71">
        <v>0</v>
      </c>
    </row>
    <row r="86" spans="2:33" s="24" customFormat="1" ht="15" customHeight="1">
      <c r="B86" s="76" t="s">
        <v>166</v>
      </c>
      <c r="C86" s="71">
        <v>0</v>
      </c>
      <c r="D86" s="71">
        <v>0</v>
      </c>
      <c r="E86" s="71">
        <v>0</v>
      </c>
      <c r="F86" s="71">
        <v>260686</v>
      </c>
      <c r="G86" s="105">
        <v>260686</v>
      </c>
      <c r="H86" s="71">
        <v>0</v>
      </c>
      <c r="I86" s="71">
        <v>0</v>
      </c>
      <c r="J86" s="71">
        <v>0</v>
      </c>
      <c r="K86" s="71">
        <v>0</v>
      </c>
      <c r="L86" s="105">
        <v>0</v>
      </c>
      <c r="M86" s="71">
        <v>0</v>
      </c>
      <c r="N86" s="71">
        <v>0</v>
      </c>
      <c r="O86" s="71">
        <v>0</v>
      </c>
      <c r="P86" s="71">
        <v>0</v>
      </c>
      <c r="Q86" s="105">
        <v>0</v>
      </c>
      <c r="R86" s="71">
        <v>0</v>
      </c>
      <c r="S86" s="71">
        <v>0</v>
      </c>
      <c r="T86" s="71">
        <v>0</v>
      </c>
      <c r="U86" s="71">
        <v>0</v>
      </c>
      <c r="V86" s="105">
        <v>0</v>
      </c>
      <c r="W86" s="71">
        <v>0</v>
      </c>
      <c r="X86" s="71">
        <v>0</v>
      </c>
      <c r="Y86" s="71">
        <v>0</v>
      </c>
      <c r="Z86" s="71">
        <v>0</v>
      </c>
      <c r="AA86" s="105">
        <v>0</v>
      </c>
      <c r="AB86" s="71">
        <v>0</v>
      </c>
      <c r="AC86" s="71">
        <v>0</v>
      </c>
      <c r="AD86" s="71">
        <v>0</v>
      </c>
      <c r="AE86" s="71">
        <v>0</v>
      </c>
      <c r="AF86" s="105">
        <v>0</v>
      </c>
      <c r="AG86" s="71">
        <v>0</v>
      </c>
    </row>
    <row r="87" spans="2:33" s="24" customFormat="1" ht="15" customHeight="1">
      <c r="B87" s="76" t="s">
        <v>194</v>
      </c>
      <c r="C87" s="71">
        <v>0</v>
      </c>
      <c r="D87" s="71">
        <v>0</v>
      </c>
      <c r="E87" s="71">
        <v>0</v>
      </c>
      <c r="F87" s="71">
        <v>0</v>
      </c>
      <c r="G87" s="105">
        <v>0</v>
      </c>
      <c r="H87" s="71">
        <v>0</v>
      </c>
      <c r="I87" s="71">
        <v>0</v>
      </c>
      <c r="J87" s="71">
        <v>0</v>
      </c>
      <c r="K87" s="71">
        <v>0</v>
      </c>
      <c r="L87" s="105">
        <v>0</v>
      </c>
      <c r="M87" s="71">
        <v>0</v>
      </c>
      <c r="N87" s="71">
        <v>0</v>
      </c>
      <c r="O87" s="71">
        <v>0</v>
      </c>
      <c r="P87" s="71">
        <v>0</v>
      </c>
      <c r="Q87" s="105">
        <v>0</v>
      </c>
      <c r="R87" s="71">
        <v>0</v>
      </c>
      <c r="S87" s="71">
        <v>0</v>
      </c>
      <c r="T87" s="71">
        <v>0</v>
      </c>
      <c r="U87" s="71">
        <v>0</v>
      </c>
      <c r="V87" s="105">
        <v>0</v>
      </c>
      <c r="W87" s="71">
        <v>0</v>
      </c>
      <c r="X87" s="71">
        <v>0</v>
      </c>
      <c r="Y87" s="71">
        <v>0</v>
      </c>
      <c r="Z87" s="71">
        <v>668</v>
      </c>
      <c r="AA87" s="105">
        <v>668</v>
      </c>
      <c r="AB87" s="71">
        <v>732</v>
      </c>
      <c r="AC87" s="71">
        <v>-157</v>
      </c>
      <c r="AD87" s="71">
        <v>396</v>
      </c>
      <c r="AE87" s="71">
        <v>-87</v>
      </c>
      <c r="AF87" s="105">
        <v>884</v>
      </c>
      <c r="AG87" s="71">
        <v>618</v>
      </c>
    </row>
    <row r="88" spans="2:33" s="24" customFormat="1" ht="15" customHeight="1">
      <c r="B88" s="76" t="s">
        <v>148</v>
      </c>
      <c r="C88" s="71">
        <v>0</v>
      </c>
      <c r="D88" s="71">
        <v>0</v>
      </c>
      <c r="E88" s="71">
        <v>0</v>
      </c>
      <c r="F88" s="71">
        <v>0</v>
      </c>
      <c r="G88" s="190">
        <v>0</v>
      </c>
      <c r="H88" s="71">
        <v>0</v>
      </c>
      <c r="I88" s="71">
        <v>0</v>
      </c>
      <c r="J88" s="71">
        <v>0</v>
      </c>
      <c r="K88" s="71">
        <v>0</v>
      </c>
      <c r="L88" s="190">
        <v>0</v>
      </c>
      <c r="M88" s="71">
        <v>0</v>
      </c>
      <c r="N88" s="71">
        <v>258</v>
      </c>
      <c r="O88" s="71">
        <v>109</v>
      </c>
      <c r="P88" s="71">
        <v>113</v>
      </c>
      <c r="Q88" s="190">
        <f>SUM(M88:P88)</f>
        <v>480</v>
      </c>
      <c r="R88" s="71">
        <v>179</v>
      </c>
      <c r="S88" s="71">
        <v>232</v>
      </c>
      <c r="T88" s="71">
        <v>297</v>
      </c>
      <c r="U88" s="71">
        <v>395</v>
      </c>
      <c r="V88" s="190">
        <f>SUM(R88:U88)</f>
        <v>1103</v>
      </c>
      <c r="W88" s="71">
        <v>471</v>
      </c>
      <c r="X88" s="71">
        <v>593</v>
      </c>
      <c r="Y88" s="71">
        <v>521</v>
      </c>
      <c r="Z88" s="71">
        <v>555</v>
      </c>
      <c r="AA88" s="190">
        <f>SUM(W88:Z88)</f>
        <v>2140</v>
      </c>
      <c r="AB88" s="71">
        <v>744</v>
      </c>
      <c r="AC88" s="71">
        <v>1039</v>
      </c>
      <c r="AD88" s="71">
        <v>1407</v>
      </c>
      <c r="AE88" s="71">
        <v>1392</v>
      </c>
      <c r="AF88" s="190">
        <f>SUM(AB88:AE88)</f>
        <v>4582</v>
      </c>
      <c r="AG88" s="71">
        <v>1364</v>
      </c>
    </row>
    <row r="89" spans="2:33" s="6" customFormat="1" ht="15" customHeight="1">
      <c r="H89" s="32"/>
      <c r="I89" s="32"/>
      <c r="J89" s="32"/>
      <c r="K89" s="32"/>
      <c r="L89" s="32"/>
      <c r="M89" s="32"/>
      <c r="N89" s="32"/>
      <c r="O89" s="32"/>
      <c r="P89" s="32"/>
      <c r="Q89" s="32"/>
      <c r="R89" s="195"/>
      <c r="S89" s="195"/>
      <c r="T89" s="195"/>
      <c r="U89" s="32"/>
      <c r="V89" s="32"/>
      <c r="W89" s="7"/>
      <c r="X89" s="7"/>
      <c r="Y89" s="7"/>
      <c r="Z89" s="7"/>
      <c r="AA89" s="32"/>
      <c r="AB89" s="7"/>
      <c r="AC89" s="7"/>
      <c r="AD89" s="7"/>
      <c r="AE89" s="7"/>
      <c r="AF89" s="32"/>
      <c r="AG89" s="7"/>
    </row>
    <row r="91" spans="2:33" ht="15" customHeight="1">
      <c r="Q91" s="1"/>
      <c r="R91" s="1"/>
      <c r="S91" s="1"/>
      <c r="T91" s="1"/>
      <c r="V91" s="1"/>
      <c r="AA91" s="1"/>
      <c r="AF91" s="1"/>
    </row>
  </sheetData>
  <hyperlinks>
    <hyperlink ref="B4" location="Cover!A1" display="Back to Main" xr:uid="{05EAF71E-CB52-4C0E-87B6-3E17A287EE1E}"/>
  </hyperlinks>
  <pageMargins left="0.25" right="0.25" top="0.5" bottom="0.5" header="0.3" footer="0.55000000000000004"/>
  <pageSetup scale="41" orientation="landscape" r:id="rId1"/>
  <headerFooter>
    <oddFooter>&amp;L&amp;8&amp;K01+046LiveRamp Holdings, Inc.&amp;C&amp;8&amp;K01+047Page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8" tint="0.79998168889431442"/>
    <pageSetUpPr fitToPage="1"/>
  </sheetPr>
  <dimension ref="A4:AA64"/>
  <sheetViews>
    <sheetView showGridLines="0" zoomScaleNormal="100" zoomScaleSheetLayoutView="85" workbookViewId="0">
      <pane xSplit="2" ySplit="8" topLeftCell="Q9" activePane="bottomRight" state="frozen"/>
      <selection activeCell="AF7" sqref="AF7:AG7"/>
      <selection pane="topRight" activeCell="AF7" sqref="AF7:AG7"/>
      <selection pane="bottomLeft" activeCell="AF7" sqref="AF7:AG7"/>
      <selection pane="bottomRight" activeCell="AB16" sqref="AB16"/>
    </sheetView>
  </sheetViews>
  <sheetFormatPr defaultColWidth="8.81640625" defaultRowHeight="15" customHeight="1"/>
  <cols>
    <col min="1" max="1" width="5.54296875" style="1" customWidth="1"/>
    <col min="2" max="2" width="60.453125" style="1" customWidth="1"/>
    <col min="3" max="14" width="11.1796875" style="1" customWidth="1"/>
    <col min="15" max="17" width="11.1796875" style="4" customWidth="1"/>
    <col min="18" max="18" width="11.1796875" style="1" customWidth="1"/>
    <col min="19" max="21" width="11.1796875" style="4" customWidth="1"/>
    <col min="22" max="22" width="11.1796875" style="1" customWidth="1"/>
    <col min="23" max="25" width="11.1796875" style="4" customWidth="1"/>
    <col min="26" max="26" width="11.1796875" style="1" customWidth="1"/>
    <col min="27" max="27" width="11.1796875" style="4" customWidth="1"/>
    <col min="28" max="16384" width="8.81640625" style="1"/>
  </cols>
  <sheetData>
    <row r="4" spans="2:27" ht="15" customHeight="1">
      <c r="B4" s="61" t="s">
        <v>7</v>
      </c>
    </row>
    <row r="5" spans="2:27" ht="15" customHeight="1">
      <c r="B5" s="42" t="s">
        <v>13</v>
      </c>
      <c r="C5" s="42"/>
      <c r="D5" s="42"/>
      <c r="E5" s="42"/>
      <c r="F5" s="42"/>
      <c r="G5" s="9"/>
      <c r="H5" s="9"/>
      <c r="I5" s="9"/>
      <c r="J5" s="9"/>
      <c r="K5" s="9"/>
      <c r="L5" s="9"/>
      <c r="M5" s="9"/>
      <c r="N5" s="9"/>
      <c r="O5" s="10"/>
      <c r="P5" s="10"/>
      <c r="Q5" s="10"/>
      <c r="R5" s="9"/>
      <c r="S5" s="10"/>
      <c r="T5" s="10"/>
      <c r="U5" s="10"/>
      <c r="V5" s="9"/>
      <c r="W5" s="10"/>
      <c r="X5" s="10"/>
      <c r="Y5" s="10"/>
      <c r="Z5" s="9"/>
      <c r="AA5" s="10"/>
    </row>
    <row r="6" spans="2:27" ht="15" customHeight="1">
      <c r="B6" s="44" t="s">
        <v>14</v>
      </c>
      <c r="C6" s="44"/>
      <c r="D6" s="44"/>
      <c r="E6" s="44"/>
      <c r="F6" s="44"/>
      <c r="M6" s="4"/>
      <c r="N6" s="4"/>
      <c r="R6" s="4"/>
      <c r="V6" s="4"/>
      <c r="Z6" s="4"/>
    </row>
    <row r="7" spans="2:27" ht="15" customHeight="1">
      <c r="B7" s="51"/>
      <c r="C7" s="185" t="s">
        <v>149</v>
      </c>
      <c r="D7" s="185" t="s">
        <v>150</v>
      </c>
      <c r="E7" s="185" t="s">
        <v>151</v>
      </c>
      <c r="F7" s="18" t="s">
        <v>152</v>
      </c>
      <c r="G7" s="17" t="s">
        <v>35</v>
      </c>
      <c r="H7" s="17" t="s">
        <v>36</v>
      </c>
      <c r="I7" s="17" t="s">
        <v>38</v>
      </c>
      <c r="J7" s="18" t="s">
        <v>41</v>
      </c>
      <c r="K7" s="17" t="s">
        <v>42</v>
      </c>
      <c r="L7" s="17" t="s">
        <v>146</v>
      </c>
      <c r="M7" s="17" t="s">
        <v>154</v>
      </c>
      <c r="N7" s="18" t="s">
        <v>168</v>
      </c>
      <c r="O7" s="17" t="s">
        <v>172</v>
      </c>
      <c r="P7" s="17" t="s">
        <v>176</v>
      </c>
      <c r="Q7" s="17" t="s">
        <v>177</v>
      </c>
      <c r="R7" s="18" t="s">
        <v>180</v>
      </c>
      <c r="S7" s="17" t="s">
        <v>182</v>
      </c>
      <c r="T7" s="17" t="s">
        <v>186</v>
      </c>
      <c r="U7" s="17" t="s">
        <v>187</v>
      </c>
      <c r="V7" s="18" t="s">
        <v>191</v>
      </c>
      <c r="W7" s="17" t="s">
        <v>195</v>
      </c>
      <c r="X7" s="17" t="s">
        <v>197</v>
      </c>
      <c r="Y7" s="17" t="s">
        <v>199</v>
      </c>
      <c r="Z7" s="18" t="s">
        <v>214</v>
      </c>
      <c r="AA7" s="17" t="s">
        <v>216</v>
      </c>
    </row>
    <row r="8" spans="2:27" ht="15" customHeight="1">
      <c r="B8" s="52" t="s">
        <v>30</v>
      </c>
      <c r="C8" s="56"/>
      <c r="D8" s="56"/>
      <c r="E8" s="56"/>
      <c r="F8" s="47"/>
      <c r="G8" s="17"/>
      <c r="H8" s="17"/>
      <c r="I8" s="17"/>
      <c r="J8" s="47"/>
      <c r="K8" s="17"/>
      <c r="L8" s="17"/>
      <c r="M8" s="17"/>
      <c r="N8" s="47"/>
      <c r="O8" s="17"/>
      <c r="P8" s="17"/>
      <c r="Q8" s="17"/>
      <c r="R8" s="47"/>
      <c r="S8" s="17"/>
      <c r="T8" s="17"/>
      <c r="U8" s="17"/>
      <c r="V8" s="47"/>
      <c r="W8" s="17"/>
      <c r="X8" s="17"/>
      <c r="Y8" s="17"/>
      <c r="Z8" s="47"/>
      <c r="AA8" s="17"/>
    </row>
    <row r="9" spans="2:27" ht="15" customHeight="1">
      <c r="B9" s="53" t="s">
        <v>31</v>
      </c>
      <c r="C9" s="53"/>
      <c r="D9" s="53"/>
      <c r="E9" s="53"/>
      <c r="F9" s="19"/>
      <c r="G9" s="4"/>
      <c r="H9" s="4"/>
      <c r="I9" s="4"/>
      <c r="J9" s="19"/>
      <c r="K9" s="4"/>
      <c r="L9" s="4"/>
      <c r="M9" s="4"/>
      <c r="N9" s="19"/>
      <c r="R9" s="19"/>
      <c r="V9" s="19"/>
      <c r="Z9" s="19"/>
    </row>
    <row r="10" spans="2:27" s="39" customFormat="1" ht="15" customHeight="1">
      <c r="B10" s="54" t="s">
        <v>27</v>
      </c>
      <c r="C10" s="34">
        <v>18730</v>
      </c>
      <c r="D10" s="34">
        <v>19038</v>
      </c>
      <c r="E10" s="34">
        <v>17289</v>
      </c>
      <c r="F10" s="35">
        <v>33354</v>
      </c>
      <c r="G10" s="160">
        <v>49815</v>
      </c>
      <c r="H10" s="160">
        <v>330355</v>
      </c>
      <c r="I10" s="160">
        <v>319825</v>
      </c>
      <c r="J10" s="35">
        <v>221591</v>
      </c>
      <c r="K10" s="160">
        <v>211600</v>
      </c>
      <c r="L10" s="160">
        <v>223738</v>
      </c>
      <c r="M10" s="160">
        <v>242687</v>
      </c>
      <c r="N10" s="35">
        <v>267813</v>
      </c>
      <c r="O10" s="160">
        <v>285738</v>
      </c>
      <c r="P10" s="160">
        <v>295437</v>
      </c>
      <c r="Q10" s="160">
        <v>259212</v>
      </c>
      <c r="R10" s="35">
        <v>310131</v>
      </c>
      <c r="S10" s="160">
        <v>302017</v>
      </c>
      <c r="T10" s="160">
        <v>256066</v>
      </c>
      <c r="U10" s="160">
        <v>311910</v>
      </c>
      <c r="V10" s="35">
        <v>292820</v>
      </c>
      <c r="W10" s="160">
        <v>156360</v>
      </c>
      <c r="X10" s="160">
        <v>211784</v>
      </c>
      <c r="Y10" s="160">
        <v>200729</v>
      </c>
      <c r="Z10" s="35">
        <v>259038</v>
      </c>
      <c r="AA10" s="160">
        <v>173802</v>
      </c>
    </row>
    <row r="11" spans="2:27" s="39" customFormat="1" ht="15" customHeight="1">
      <c r="B11" s="200" t="s">
        <v>183</v>
      </c>
      <c r="C11" s="161">
        <v>0</v>
      </c>
      <c r="D11" s="161">
        <v>0</v>
      </c>
      <c r="E11" s="161">
        <v>0</v>
      </c>
      <c r="F11" s="169">
        <v>0</v>
      </c>
      <c r="G11" s="161">
        <v>0</v>
      </c>
      <c r="H11" s="161">
        <v>0</v>
      </c>
      <c r="I11" s="161">
        <v>0</v>
      </c>
      <c r="J11" s="169">
        <v>0</v>
      </c>
      <c r="K11" s="161">
        <v>0</v>
      </c>
      <c r="L11" s="161">
        <v>0</v>
      </c>
      <c r="M11" s="161">
        <v>0</v>
      </c>
      <c r="N11" s="169">
        <v>0</v>
      </c>
      <c r="O11" s="161">
        <v>0</v>
      </c>
      <c r="P11" s="161">
        <v>0</v>
      </c>
      <c r="Q11" s="161">
        <v>0</v>
      </c>
      <c r="R11" s="169">
        <v>0</v>
      </c>
      <c r="S11" s="161">
        <v>32312</v>
      </c>
      <c r="T11" s="161">
        <v>82754</v>
      </c>
      <c r="U11" s="161">
        <v>50686</v>
      </c>
      <c r="V11" s="169">
        <v>17805</v>
      </c>
      <c r="W11" s="161">
        <v>17934</v>
      </c>
      <c r="X11" s="161">
        <v>5002</v>
      </c>
      <c r="Y11" s="161">
        <v>0</v>
      </c>
      <c r="Z11" s="169">
        <v>0</v>
      </c>
      <c r="AA11" s="161">
        <v>0</v>
      </c>
    </row>
    <row r="12" spans="2:27" ht="15" customHeight="1">
      <c r="B12" s="54" t="s">
        <v>44</v>
      </c>
      <c r="C12" s="161">
        <v>63354</v>
      </c>
      <c r="D12" s="161">
        <v>66742</v>
      </c>
      <c r="E12" s="161">
        <v>77204</v>
      </c>
      <c r="F12" s="169">
        <v>94677</v>
      </c>
      <c r="G12" s="161">
        <v>86798</v>
      </c>
      <c r="H12" s="161">
        <v>85555</v>
      </c>
      <c r="I12" s="161">
        <v>95509</v>
      </c>
      <c r="J12" s="169">
        <v>122938</v>
      </c>
      <c r="K12" s="161">
        <v>134030</v>
      </c>
      <c r="L12" s="161">
        <v>142152</v>
      </c>
      <c r="M12" s="161">
        <v>141444</v>
      </c>
      <c r="N12" s="169">
        <v>167122</v>
      </c>
      <c r="O12" s="161">
        <v>174262</v>
      </c>
      <c r="P12" s="161">
        <v>176007</v>
      </c>
      <c r="Q12" s="161">
        <v>190673</v>
      </c>
      <c r="R12" s="169">
        <v>206941</v>
      </c>
      <c r="S12" s="161">
        <v>195638</v>
      </c>
      <c r="T12" s="161">
        <v>187761</v>
      </c>
      <c r="U12" s="161">
        <v>193303</v>
      </c>
      <c r="V12" s="169">
        <v>226225</v>
      </c>
      <c r="W12" s="161">
        <v>213358</v>
      </c>
      <c r="X12" s="161">
        <v>188866</v>
      </c>
      <c r="Y12" s="161">
        <v>217586</v>
      </c>
      <c r="Z12" s="169">
        <v>221158</v>
      </c>
      <c r="AA12" s="161">
        <v>222559</v>
      </c>
    </row>
    <row r="13" spans="2:27" ht="15" customHeight="1">
      <c r="B13" s="53" t="s">
        <v>45</v>
      </c>
      <c r="C13" s="161">
        <v>4740</v>
      </c>
      <c r="D13" s="161">
        <v>4803</v>
      </c>
      <c r="E13" s="161">
        <v>9123</v>
      </c>
      <c r="F13" s="169">
        <v>13904</v>
      </c>
      <c r="G13" s="161">
        <v>12068</v>
      </c>
      <c r="H13" s="161">
        <v>14106</v>
      </c>
      <c r="I13" s="161">
        <v>9326</v>
      </c>
      <c r="J13" s="169">
        <v>23295</v>
      </c>
      <c r="K13" s="161">
        <v>24979</v>
      </c>
      <c r="L13" s="161">
        <v>20624</v>
      </c>
      <c r="M13" s="161">
        <v>21215</v>
      </c>
      <c r="N13" s="169">
        <v>10161</v>
      </c>
      <c r="O13" s="161">
        <v>16695</v>
      </c>
      <c r="P13" s="161">
        <v>20715</v>
      </c>
      <c r="Q13" s="161">
        <v>19473</v>
      </c>
      <c r="R13" s="169">
        <v>15930</v>
      </c>
      <c r="S13" s="161">
        <v>20356</v>
      </c>
      <c r="T13" s="161">
        <v>32977</v>
      </c>
      <c r="U13" s="161">
        <v>23609</v>
      </c>
      <c r="V13" s="169">
        <v>22201</v>
      </c>
      <c r="W13" s="161">
        <v>34140</v>
      </c>
      <c r="X13" s="161">
        <v>56709</v>
      </c>
      <c r="Y13" s="161">
        <v>58568</v>
      </c>
      <c r="Z13" s="169">
        <v>39132</v>
      </c>
      <c r="AA13" s="161">
        <v>55047</v>
      </c>
    </row>
    <row r="14" spans="2:27" s="23" customFormat="1" ht="15" customHeight="1">
      <c r="B14" s="62" t="s">
        <v>17</v>
      </c>
      <c r="C14" s="162">
        <f t="shared" ref="C14:F14" si="0">SUM(C10:C13)</f>
        <v>86824</v>
      </c>
      <c r="D14" s="162">
        <f t="shared" si="0"/>
        <v>90583</v>
      </c>
      <c r="E14" s="162">
        <f t="shared" si="0"/>
        <v>103616</v>
      </c>
      <c r="F14" s="170">
        <f t="shared" si="0"/>
        <v>141935</v>
      </c>
      <c r="G14" s="162">
        <f t="shared" ref="G14:L14" si="1">SUM(G10:G13)</f>
        <v>148681</v>
      </c>
      <c r="H14" s="162">
        <f t="shared" si="1"/>
        <v>430016</v>
      </c>
      <c r="I14" s="162">
        <f t="shared" si="1"/>
        <v>424660</v>
      </c>
      <c r="J14" s="170">
        <f t="shared" si="1"/>
        <v>367824</v>
      </c>
      <c r="K14" s="162">
        <f t="shared" si="1"/>
        <v>370609</v>
      </c>
      <c r="L14" s="162">
        <f t="shared" si="1"/>
        <v>386514</v>
      </c>
      <c r="M14" s="162">
        <f t="shared" ref="M14:O14" si="2">SUM(M10:M13)</f>
        <v>405346</v>
      </c>
      <c r="N14" s="170">
        <f t="shared" si="2"/>
        <v>445096</v>
      </c>
      <c r="O14" s="162">
        <f t="shared" si="2"/>
        <v>476695</v>
      </c>
      <c r="P14" s="162">
        <f t="shared" ref="P14:R14" si="3">SUM(P10:P13)</f>
        <v>492159</v>
      </c>
      <c r="Q14" s="162">
        <f t="shared" si="3"/>
        <v>469358</v>
      </c>
      <c r="R14" s="170">
        <f t="shared" si="3"/>
        <v>533002</v>
      </c>
      <c r="S14" s="162">
        <f t="shared" ref="S14:T14" si="4">SUM(S10:S13)</f>
        <v>550323</v>
      </c>
      <c r="T14" s="162">
        <f t="shared" si="4"/>
        <v>559558</v>
      </c>
      <c r="U14" s="162">
        <f t="shared" ref="U14:V14" si="5">SUM(U10:U13)</f>
        <v>579508</v>
      </c>
      <c r="V14" s="170">
        <f t="shared" si="5"/>
        <v>559051</v>
      </c>
      <c r="W14" s="162">
        <f t="shared" ref="W14:X14" si="6">SUM(W10:W13)</f>
        <v>421792</v>
      </c>
      <c r="X14" s="162">
        <f t="shared" si="6"/>
        <v>462361</v>
      </c>
      <c r="Y14" s="162">
        <f t="shared" ref="Y14:AA14" si="7">SUM(Y10:Y13)</f>
        <v>476883</v>
      </c>
      <c r="Z14" s="170">
        <f t="shared" si="7"/>
        <v>519328</v>
      </c>
      <c r="AA14" s="162">
        <f t="shared" si="7"/>
        <v>451408</v>
      </c>
    </row>
    <row r="15" spans="2:27" ht="15" customHeight="1">
      <c r="B15" s="53"/>
      <c r="C15" s="161"/>
      <c r="D15" s="161"/>
      <c r="E15" s="161"/>
      <c r="F15" s="169"/>
      <c r="G15" s="161"/>
      <c r="H15" s="161"/>
      <c r="I15" s="161"/>
      <c r="J15" s="169"/>
      <c r="K15" s="161"/>
      <c r="L15" s="161"/>
      <c r="M15" s="161"/>
      <c r="N15" s="169"/>
      <c r="O15" s="161"/>
      <c r="P15" s="161"/>
      <c r="Q15" s="161"/>
      <c r="R15" s="169"/>
      <c r="S15" s="161"/>
      <c r="T15" s="161"/>
      <c r="U15" s="161"/>
      <c r="V15" s="169"/>
      <c r="W15" s="161"/>
      <c r="X15" s="161"/>
      <c r="Y15" s="161"/>
      <c r="Z15" s="169"/>
      <c r="AA15" s="161"/>
    </row>
    <row r="16" spans="2:27" ht="15" customHeight="1">
      <c r="B16" s="53" t="s">
        <v>123</v>
      </c>
      <c r="C16" s="161">
        <v>16038</v>
      </c>
      <c r="D16" s="161">
        <v>15950</v>
      </c>
      <c r="E16" s="161">
        <v>17548</v>
      </c>
      <c r="F16" s="169">
        <v>18107</v>
      </c>
      <c r="G16" s="161">
        <v>18948</v>
      </c>
      <c r="H16" s="161">
        <v>17572</v>
      </c>
      <c r="I16" s="161">
        <v>16693</v>
      </c>
      <c r="J16" s="169">
        <v>17575</v>
      </c>
      <c r="K16" s="161">
        <v>19152</v>
      </c>
      <c r="L16" s="161">
        <v>24958</v>
      </c>
      <c r="M16" s="161">
        <v>42511</v>
      </c>
      <c r="N16" s="169">
        <v>47034</v>
      </c>
      <c r="O16" s="161">
        <v>48842</v>
      </c>
      <c r="P16" s="161">
        <v>54793</v>
      </c>
      <c r="Q16" s="161">
        <v>55764</v>
      </c>
      <c r="R16" s="169">
        <v>58020</v>
      </c>
      <c r="S16" s="161">
        <v>60851</v>
      </c>
      <c r="T16" s="161">
        <v>64521</v>
      </c>
      <c r="U16" s="161">
        <v>67421</v>
      </c>
      <c r="V16" s="169">
        <v>70195</v>
      </c>
      <c r="W16" s="161">
        <v>85994</v>
      </c>
      <c r="X16" s="161">
        <v>91886</v>
      </c>
      <c r="Y16" s="161">
        <v>98358</v>
      </c>
      <c r="Z16" s="169">
        <v>103284</v>
      </c>
      <c r="AA16" s="161">
        <v>106163</v>
      </c>
    </row>
    <row r="17" spans="1:27" ht="15" customHeight="1">
      <c r="B17" s="53" t="s">
        <v>122</v>
      </c>
      <c r="C17" s="161">
        <v>0</v>
      </c>
      <c r="D17" s="161">
        <v>0</v>
      </c>
      <c r="E17" s="161">
        <v>0</v>
      </c>
      <c r="F17" s="169">
        <v>0</v>
      </c>
      <c r="G17" s="161">
        <v>0</v>
      </c>
      <c r="H17" s="161">
        <v>0</v>
      </c>
      <c r="I17" s="161">
        <v>0</v>
      </c>
      <c r="J17" s="169">
        <v>0</v>
      </c>
      <c r="K17" s="161">
        <v>76825</v>
      </c>
      <c r="L17" s="161">
        <v>75613</v>
      </c>
      <c r="M17" s="161">
        <v>74413</v>
      </c>
      <c r="N17" s="169">
        <v>64692</v>
      </c>
      <c r="O17" s="161">
        <v>64381</v>
      </c>
      <c r="P17" s="161">
        <v>62499</v>
      </c>
      <c r="Q17" s="161">
        <v>61480</v>
      </c>
      <c r="R17" s="169">
        <v>60470</v>
      </c>
      <c r="S17" s="161">
        <v>64910</v>
      </c>
      <c r="T17" s="161">
        <v>66155</v>
      </c>
      <c r="U17" s="161">
        <v>70432</v>
      </c>
      <c r="V17" s="169">
        <v>67721</v>
      </c>
      <c r="W17" s="161">
        <v>68062</v>
      </c>
      <c r="X17" s="161">
        <v>67547</v>
      </c>
      <c r="Y17" s="161">
        <v>68508</v>
      </c>
      <c r="Z17" s="169">
        <v>66908</v>
      </c>
      <c r="AA17" s="161">
        <v>64916</v>
      </c>
    </row>
    <row r="18" spans="1:27" ht="15" customHeight="1">
      <c r="B18" s="53" t="s">
        <v>18</v>
      </c>
      <c r="C18" s="161">
        <v>227349</v>
      </c>
      <c r="D18" s="161">
        <v>227349</v>
      </c>
      <c r="E18" s="161">
        <v>227349</v>
      </c>
      <c r="F18" s="169">
        <v>227349</v>
      </c>
      <c r="G18" s="161">
        <v>227349</v>
      </c>
      <c r="H18" s="161">
        <v>227349</v>
      </c>
      <c r="I18" s="161">
        <v>244672</v>
      </c>
      <c r="J18" s="169">
        <v>350560</v>
      </c>
      <c r="K18" s="161">
        <v>342666</v>
      </c>
      <c r="L18" s="161">
        <v>339489</v>
      </c>
      <c r="M18" s="161">
        <v>336545</v>
      </c>
      <c r="N18" s="169">
        <v>343011</v>
      </c>
      <c r="O18" s="161">
        <v>343859</v>
      </c>
      <c r="P18" s="161">
        <v>343682</v>
      </c>
      <c r="Q18" s="161">
        <v>431307</v>
      </c>
      <c r="R18" s="169">
        <v>436008</v>
      </c>
      <c r="S18" s="161">
        <v>432865</v>
      </c>
      <c r="T18" s="161">
        <v>431496</v>
      </c>
      <c r="U18" s="161">
        <v>437646</v>
      </c>
      <c r="V18" s="169">
        <v>427621</v>
      </c>
      <c r="W18" s="161">
        <v>504762</v>
      </c>
      <c r="X18" s="161">
        <v>516587</v>
      </c>
      <c r="Y18" s="161">
        <v>516960</v>
      </c>
      <c r="Z18" s="169">
        <v>516002</v>
      </c>
      <c r="AA18" s="161">
        <v>512503</v>
      </c>
    </row>
    <row r="19" spans="1:27" ht="15" customHeight="1">
      <c r="B19" s="53" t="s">
        <v>34</v>
      </c>
      <c r="C19" s="161">
        <v>135123</v>
      </c>
      <c r="D19" s="161">
        <v>130641</v>
      </c>
      <c r="E19" s="161">
        <v>126176</v>
      </c>
      <c r="F19" s="169">
        <v>121710</v>
      </c>
      <c r="G19" s="161">
        <v>117245</v>
      </c>
      <c r="H19" s="161">
        <v>112780</v>
      </c>
      <c r="I19" s="161">
        <v>117705</v>
      </c>
      <c r="J19" s="169">
        <v>153395</v>
      </c>
      <c r="K19" s="161">
        <v>154512</v>
      </c>
      <c r="L19" s="161">
        <v>147612</v>
      </c>
      <c r="M19" s="161">
        <v>140841</v>
      </c>
      <c r="N19" s="169">
        <v>135429</v>
      </c>
      <c r="O19" s="161">
        <v>129352</v>
      </c>
      <c r="P19" s="161">
        <v>122974</v>
      </c>
      <c r="Q19" s="161">
        <v>147306</v>
      </c>
      <c r="R19" s="169">
        <v>140883</v>
      </c>
      <c r="S19" s="161">
        <v>132815</v>
      </c>
      <c r="T19" s="161">
        <v>125420</v>
      </c>
      <c r="U19" s="161">
        <v>119654</v>
      </c>
      <c r="V19" s="169">
        <v>110356</v>
      </c>
      <c r="W19" s="161">
        <v>121865</v>
      </c>
      <c r="X19" s="161">
        <v>116068</v>
      </c>
      <c r="Y19" s="161">
        <v>108195</v>
      </c>
      <c r="Z19" s="169">
        <v>101616</v>
      </c>
      <c r="AA19" s="161">
        <v>94521</v>
      </c>
    </row>
    <row r="20" spans="1:27" ht="15" customHeight="1">
      <c r="B20" s="53" t="s">
        <v>46</v>
      </c>
      <c r="C20" s="161">
        <v>95</v>
      </c>
      <c r="D20" s="161">
        <v>95</v>
      </c>
      <c r="E20" s="161">
        <v>95</v>
      </c>
      <c r="F20" s="169">
        <v>82</v>
      </c>
      <c r="G20" s="161">
        <v>82</v>
      </c>
      <c r="H20" s="161">
        <v>82</v>
      </c>
      <c r="I20" s="161">
        <v>82</v>
      </c>
      <c r="J20" s="169">
        <v>60</v>
      </c>
      <c r="K20" s="161">
        <v>60</v>
      </c>
      <c r="L20" s="161">
        <v>60</v>
      </c>
      <c r="M20" s="161">
        <v>60</v>
      </c>
      <c r="N20" s="169">
        <v>35</v>
      </c>
      <c r="O20" s="161">
        <v>35</v>
      </c>
      <c r="P20" s="161">
        <v>4901</v>
      </c>
      <c r="Q20" s="161">
        <v>7983</v>
      </c>
      <c r="R20" s="169">
        <v>13077</v>
      </c>
      <c r="S20" s="161">
        <v>16619</v>
      </c>
      <c r="T20" s="161">
        <v>23766</v>
      </c>
      <c r="U20" s="161">
        <v>31732</v>
      </c>
      <c r="V20" s="169">
        <v>35488</v>
      </c>
      <c r="W20" s="161">
        <v>35363</v>
      </c>
      <c r="X20" s="161">
        <v>31298</v>
      </c>
      <c r="Y20" s="161">
        <v>14233</v>
      </c>
      <c r="Z20" s="169">
        <v>30920</v>
      </c>
      <c r="AA20" s="161">
        <v>28955</v>
      </c>
    </row>
    <row r="21" spans="1:27" ht="15" customHeight="1">
      <c r="B21" s="57" t="s">
        <v>47</v>
      </c>
      <c r="C21" s="153">
        <v>578</v>
      </c>
      <c r="D21" s="153">
        <v>531</v>
      </c>
      <c r="E21" s="153">
        <v>542</v>
      </c>
      <c r="F21" s="158">
        <v>2151</v>
      </c>
      <c r="G21" s="153">
        <v>2089</v>
      </c>
      <c r="H21" s="153">
        <v>2303</v>
      </c>
      <c r="I21" s="153">
        <v>2185</v>
      </c>
      <c r="J21" s="158">
        <v>2780</v>
      </c>
      <c r="K21" s="153">
        <v>1859</v>
      </c>
      <c r="L21" s="153">
        <v>1771</v>
      </c>
      <c r="M21" s="153">
        <v>1699</v>
      </c>
      <c r="N21" s="158">
        <v>1731</v>
      </c>
      <c r="O21" s="153">
        <v>1701</v>
      </c>
      <c r="P21" s="153">
        <v>1657</v>
      </c>
      <c r="Q21" s="153">
        <v>1981</v>
      </c>
      <c r="R21" s="158">
        <v>1571</v>
      </c>
      <c r="S21" s="153">
        <v>1810</v>
      </c>
      <c r="T21" s="153">
        <v>1727</v>
      </c>
      <c r="U21" s="153">
        <v>5960</v>
      </c>
      <c r="V21" s="158">
        <v>5778</v>
      </c>
      <c r="W21" s="153">
        <v>11157</v>
      </c>
      <c r="X21" s="153">
        <v>11181</v>
      </c>
      <c r="Y21" s="153">
        <v>12759</v>
      </c>
      <c r="Z21" s="158">
        <v>16024</v>
      </c>
      <c r="AA21" s="153">
        <v>15941</v>
      </c>
    </row>
    <row r="22" spans="1:27" s="48" customFormat="1" ht="15" customHeight="1">
      <c r="B22" s="62" t="s">
        <v>29</v>
      </c>
      <c r="C22" s="175">
        <f>SUM(C14:C21)</f>
        <v>466007</v>
      </c>
      <c r="D22" s="175">
        <f t="shared" ref="D22:F22" si="8">SUM(D14:D21)</f>
        <v>465149</v>
      </c>
      <c r="E22" s="175">
        <f t="shared" si="8"/>
        <v>475326</v>
      </c>
      <c r="F22" s="171">
        <f t="shared" si="8"/>
        <v>511334</v>
      </c>
      <c r="G22" s="163">
        <f>SUM(G14:G21)</f>
        <v>514394</v>
      </c>
      <c r="H22" s="163">
        <f t="shared" ref="H22:L22" si="9">SUM(H14:H21)</f>
        <v>790102</v>
      </c>
      <c r="I22" s="163">
        <f t="shared" si="9"/>
        <v>805997</v>
      </c>
      <c r="J22" s="171">
        <f t="shared" si="9"/>
        <v>892194</v>
      </c>
      <c r="K22" s="163">
        <f t="shared" si="9"/>
        <v>965683</v>
      </c>
      <c r="L22" s="163">
        <f t="shared" si="9"/>
        <v>976017</v>
      </c>
      <c r="M22" s="163">
        <f t="shared" ref="M22:O22" si="10">SUM(M14:M21)</f>
        <v>1001415</v>
      </c>
      <c r="N22" s="171">
        <f t="shared" si="10"/>
        <v>1037028</v>
      </c>
      <c r="O22" s="163">
        <f t="shared" si="10"/>
        <v>1064865</v>
      </c>
      <c r="P22" s="163">
        <f t="shared" ref="P22:R22" si="11">SUM(P14:P21)</f>
        <v>1082665</v>
      </c>
      <c r="Q22" s="163">
        <f t="shared" si="11"/>
        <v>1175179</v>
      </c>
      <c r="R22" s="171">
        <f t="shared" si="11"/>
        <v>1243031</v>
      </c>
      <c r="S22" s="163">
        <f t="shared" ref="S22:T22" si="12">SUM(S14:S21)</f>
        <v>1260193</v>
      </c>
      <c r="T22" s="163">
        <f t="shared" si="12"/>
        <v>1272643</v>
      </c>
      <c r="U22" s="163">
        <f t="shared" ref="U22:V22" si="13">SUM(U14:U21)</f>
        <v>1312353</v>
      </c>
      <c r="V22" s="171">
        <f t="shared" si="13"/>
        <v>1276210</v>
      </c>
      <c r="W22" s="163">
        <f t="shared" ref="W22:X22" si="14">SUM(W14:W21)</f>
        <v>1248995</v>
      </c>
      <c r="X22" s="163">
        <f t="shared" si="14"/>
        <v>1296928</v>
      </c>
      <c r="Y22" s="163">
        <f t="shared" ref="Y22:AA22" si="15">SUM(Y14:Y21)</f>
        <v>1295896</v>
      </c>
      <c r="Z22" s="171">
        <f t="shared" si="15"/>
        <v>1354082</v>
      </c>
      <c r="AA22" s="163">
        <f t="shared" si="15"/>
        <v>1274407</v>
      </c>
    </row>
    <row r="23" spans="1:27" ht="15" customHeight="1">
      <c r="B23" s="53"/>
      <c r="C23" s="30"/>
      <c r="D23" s="30"/>
      <c r="E23" s="30"/>
      <c r="F23" s="172"/>
      <c r="G23" s="60"/>
      <c r="H23" s="60"/>
      <c r="I23" s="60"/>
      <c r="J23" s="172"/>
      <c r="K23" s="60"/>
      <c r="L23" s="60"/>
      <c r="M23" s="60"/>
      <c r="N23" s="172"/>
      <c r="O23" s="60"/>
      <c r="P23" s="60"/>
      <c r="Q23" s="60"/>
      <c r="R23" s="172"/>
      <c r="S23" s="60"/>
      <c r="T23" s="60"/>
      <c r="U23" s="60"/>
      <c r="V23" s="172"/>
      <c r="W23" s="60"/>
      <c r="X23" s="60"/>
      <c r="Y23" s="60"/>
      <c r="Z23" s="172"/>
      <c r="AA23" s="60"/>
    </row>
    <row r="24" spans="1:27" s="4" customFormat="1" ht="15" customHeight="1">
      <c r="B24" s="56" t="s">
        <v>32</v>
      </c>
      <c r="C24" s="30"/>
      <c r="D24" s="30"/>
      <c r="E24" s="30"/>
      <c r="F24" s="172"/>
      <c r="G24" s="60"/>
      <c r="H24" s="60"/>
      <c r="I24" s="60"/>
      <c r="J24" s="172"/>
      <c r="K24" s="60"/>
      <c r="L24" s="60"/>
      <c r="M24" s="60"/>
      <c r="N24" s="172"/>
      <c r="O24" s="60"/>
      <c r="P24" s="60"/>
      <c r="Q24" s="60"/>
      <c r="R24" s="172"/>
      <c r="S24" s="60"/>
      <c r="T24" s="60"/>
      <c r="U24" s="60"/>
      <c r="V24" s="172"/>
      <c r="W24" s="60"/>
      <c r="X24" s="60"/>
      <c r="Y24" s="60"/>
      <c r="Z24" s="172"/>
      <c r="AA24" s="60"/>
    </row>
    <row r="25" spans="1:27" ht="15" customHeight="1">
      <c r="B25" s="53" t="s">
        <v>33</v>
      </c>
      <c r="C25" s="30"/>
      <c r="D25" s="30"/>
      <c r="E25" s="30"/>
      <c r="F25" s="172"/>
      <c r="G25" s="60"/>
      <c r="H25" s="60"/>
      <c r="I25" s="60"/>
      <c r="J25" s="172"/>
      <c r="K25" s="60"/>
      <c r="L25" s="60"/>
      <c r="M25" s="60"/>
      <c r="N25" s="172"/>
      <c r="O25" s="60"/>
      <c r="P25" s="60"/>
      <c r="Q25" s="60"/>
      <c r="R25" s="172"/>
      <c r="S25" s="60"/>
      <c r="T25" s="60"/>
      <c r="U25" s="60"/>
      <c r="V25" s="172"/>
      <c r="W25" s="60"/>
      <c r="X25" s="60"/>
      <c r="Y25" s="60"/>
      <c r="Z25" s="172"/>
      <c r="AA25" s="60"/>
    </row>
    <row r="26" spans="1:27" s="39" customFormat="1" ht="15" customHeight="1">
      <c r="A26" s="21"/>
      <c r="B26" s="53" t="s">
        <v>48</v>
      </c>
      <c r="C26" s="160">
        <v>2366</v>
      </c>
      <c r="D26" s="160">
        <v>3228</v>
      </c>
      <c r="E26" s="160">
        <v>4766</v>
      </c>
      <c r="F26" s="35">
        <v>3495</v>
      </c>
      <c r="G26" s="160">
        <v>3567</v>
      </c>
      <c r="H26" s="160">
        <v>4122</v>
      </c>
      <c r="I26" s="160">
        <v>4105</v>
      </c>
      <c r="J26" s="35">
        <v>3853</v>
      </c>
      <c r="K26" s="160">
        <v>3821</v>
      </c>
      <c r="L26" s="160">
        <v>6035</v>
      </c>
      <c r="M26" s="160">
        <v>12489</v>
      </c>
      <c r="N26" s="35">
        <v>6675</v>
      </c>
      <c r="O26" s="160">
        <v>10672</v>
      </c>
      <c r="P26" s="160">
        <v>8837</v>
      </c>
      <c r="Q26" s="160">
        <v>9638</v>
      </c>
      <c r="R26" s="35">
        <v>12932</v>
      </c>
      <c r="S26" s="160">
        <v>12761</v>
      </c>
      <c r="T26" s="160">
        <v>10604</v>
      </c>
      <c r="U26" s="160">
        <v>13376</v>
      </c>
      <c r="V26" s="35">
        <v>11598</v>
      </c>
      <c r="W26" s="160">
        <v>12620</v>
      </c>
      <c r="X26" s="160">
        <v>13123</v>
      </c>
      <c r="Y26" s="160">
        <v>13343</v>
      </c>
      <c r="Z26" s="35">
        <v>14662</v>
      </c>
      <c r="AA26" s="160">
        <v>12459</v>
      </c>
    </row>
    <row r="27" spans="1:27" ht="15" customHeight="1">
      <c r="A27" s="4"/>
      <c r="B27" s="53" t="s">
        <v>49</v>
      </c>
      <c r="C27" s="164">
        <v>12777</v>
      </c>
      <c r="D27" s="164">
        <v>13369</v>
      </c>
      <c r="E27" s="164">
        <v>18642</v>
      </c>
      <c r="F27" s="68">
        <v>25419</v>
      </c>
      <c r="G27" s="164">
        <v>20213</v>
      </c>
      <c r="H27" s="164">
        <v>25460</v>
      </c>
      <c r="I27" s="164">
        <v>25127</v>
      </c>
      <c r="J27" s="68">
        <v>41456</v>
      </c>
      <c r="K27" s="164">
        <v>26190</v>
      </c>
      <c r="L27" s="164">
        <v>27431</v>
      </c>
      <c r="M27" s="164">
        <v>30524</v>
      </c>
      <c r="N27" s="68">
        <v>33085</v>
      </c>
      <c r="O27" s="164">
        <v>25485</v>
      </c>
      <c r="P27" s="164">
        <v>36945</v>
      </c>
      <c r="Q27" s="164">
        <v>41751</v>
      </c>
      <c r="R27" s="68">
        <v>44264</v>
      </c>
      <c r="S27" s="164">
        <v>34218</v>
      </c>
      <c r="T27" s="164">
        <v>44136</v>
      </c>
      <c r="U27" s="164">
        <v>46541</v>
      </c>
      <c r="V27" s="68">
        <v>54532</v>
      </c>
      <c r="W27" s="164">
        <v>42297</v>
      </c>
      <c r="X27" s="164">
        <v>58855</v>
      </c>
      <c r="Y27" s="164">
        <v>70400</v>
      </c>
      <c r="Z27" s="68">
        <v>73552</v>
      </c>
      <c r="AA27" s="164">
        <v>49521</v>
      </c>
    </row>
    <row r="28" spans="1:27" ht="15" customHeight="1">
      <c r="A28" s="4"/>
      <c r="B28" s="53" t="s">
        <v>124</v>
      </c>
      <c r="C28" s="161">
        <v>0</v>
      </c>
      <c r="D28" s="161">
        <v>0</v>
      </c>
      <c r="E28" s="161">
        <v>0</v>
      </c>
      <c r="F28" s="68">
        <v>0</v>
      </c>
      <c r="G28" s="164">
        <v>0</v>
      </c>
      <c r="H28" s="164">
        <v>0</v>
      </c>
      <c r="I28" s="164">
        <v>0</v>
      </c>
      <c r="J28" s="68">
        <v>0</v>
      </c>
      <c r="K28" s="164">
        <v>4909</v>
      </c>
      <c r="L28" s="164">
        <v>5266</v>
      </c>
      <c r="M28" s="164">
        <v>5560</v>
      </c>
      <c r="N28" s="68">
        <v>7041</v>
      </c>
      <c r="O28" s="164">
        <v>7852</v>
      </c>
      <c r="P28" s="164">
        <v>8851</v>
      </c>
      <c r="Q28" s="164">
        <v>9080</v>
      </c>
      <c r="R28" s="68">
        <v>9029</v>
      </c>
      <c r="S28" s="164">
        <v>9844</v>
      </c>
      <c r="T28" s="164">
        <v>10113</v>
      </c>
      <c r="U28" s="164">
        <v>10761</v>
      </c>
      <c r="V28" s="68">
        <v>11048</v>
      </c>
      <c r="W28" s="164">
        <v>11934</v>
      </c>
      <c r="X28" s="164">
        <v>10308</v>
      </c>
      <c r="Y28" s="164">
        <v>9821</v>
      </c>
      <c r="Z28" s="68">
        <v>9057</v>
      </c>
      <c r="AA28" s="164">
        <v>8322</v>
      </c>
    </row>
    <row r="29" spans="1:27" ht="15" customHeight="1">
      <c r="A29" s="4"/>
      <c r="B29" s="53" t="s">
        <v>156</v>
      </c>
      <c r="C29" s="164">
        <v>476</v>
      </c>
      <c r="D29" s="164">
        <v>668</v>
      </c>
      <c r="E29" s="164">
        <v>1311</v>
      </c>
      <c r="F29" s="68">
        <v>0</v>
      </c>
      <c r="G29" s="164">
        <v>0</v>
      </c>
      <c r="H29" s="164">
        <v>0</v>
      </c>
      <c r="I29" s="164">
        <v>0</v>
      </c>
      <c r="J29" s="68">
        <v>0</v>
      </c>
      <c r="K29" s="164">
        <v>0</v>
      </c>
      <c r="L29" s="164">
        <v>0</v>
      </c>
      <c r="M29" s="164">
        <v>0</v>
      </c>
      <c r="N29" s="68">
        <v>0</v>
      </c>
      <c r="O29" s="164">
        <v>0</v>
      </c>
      <c r="P29" s="164">
        <v>0</v>
      </c>
      <c r="Q29" s="164">
        <v>0</v>
      </c>
      <c r="R29" s="68">
        <v>0</v>
      </c>
      <c r="S29" s="164">
        <v>0</v>
      </c>
      <c r="T29" s="164">
        <v>0</v>
      </c>
      <c r="U29" s="164">
        <v>0</v>
      </c>
      <c r="V29" s="68">
        <v>0</v>
      </c>
      <c r="W29" s="164">
        <v>0</v>
      </c>
      <c r="X29" s="164">
        <v>0</v>
      </c>
      <c r="Y29" s="164">
        <v>0</v>
      </c>
      <c r="Z29" s="68">
        <v>0</v>
      </c>
      <c r="AA29" s="164">
        <v>0</v>
      </c>
    </row>
    <row r="30" spans="1:27" ht="15" customHeight="1">
      <c r="A30" s="4"/>
      <c r="B30" s="53" t="s">
        <v>50</v>
      </c>
      <c r="C30" s="164">
        <v>9314</v>
      </c>
      <c r="D30" s="164">
        <v>5468</v>
      </c>
      <c r="E30" s="164">
        <v>1218</v>
      </c>
      <c r="F30" s="68">
        <v>1277</v>
      </c>
      <c r="G30" s="164">
        <v>1107</v>
      </c>
      <c r="H30" s="164">
        <v>670</v>
      </c>
      <c r="I30" s="164">
        <v>540</v>
      </c>
      <c r="J30" s="68">
        <v>1321</v>
      </c>
      <c r="K30" s="164">
        <v>996</v>
      </c>
      <c r="L30" s="164">
        <v>1182</v>
      </c>
      <c r="M30" s="164">
        <v>0</v>
      </c>
      <c r="N30" s="68">
        <v>11953</v>
      </c>
      <c r="O30" s="164">
        <v>22801</v>
      </c>
      <c r="P30" s="164">
        <v>0</v>
      </c>
      <c r="Q30" s="164">
        <v>0</v>
      </c>
      <c r="R30" s="68">
        <v>5833</v>
      </c>
      <c r="S30" s="164">
        <v>6064</v>
      </c>
      <c r="T30" s="164">
        <v>832</v>
      </c>
      <c r="U30" s="164">
        <v>696</v>
      </c>
      <c r="V30" s="68">
        <v>15592</v>
      </c>
      <c r="W30" s="164">
        <v>23800</v>
      </c>
      <c r="X30" s="164">
        <v>683</v>
      </c>
      <c r="Y30" s="164">
        <v>549</v>
      </c>
      <c r="Z30" s="68">
        <v>3829</v>
      </c>
      <c r="AA30" s="164">
        <v>2594</v>
      </c>
    </row>
    <row r="31" spans="1:27" ht="15" customHeight="1">
      <c r="A31" s="4"/>
      <c r="B31" s="53" t="s">
        <v>125</v>
      </c>
      <c r="C31" s="164">
        <v>1431</v>
      </c>
      <c r="D31" s="164">
        <v>1327</v>
      </c>
      <c r="E31" s="164">
        <v>485</v>
      </c>
      <c r="F31" s="68">
        <v>1515</v>
      </c>
      <c r="G31" s="164">
        <v>2140</v>
      </c>
      <c r="H31" s="164">
        <v>2021</v>
      </c>
      <c r="I31" s="164">
        <v>2140</v>
      </c>
      <c r="J31" s="68">
        <v>1970</v>
      </c>
      <c r="K31" s="164">
        <v>2027</v>
      </c>
      <c r="L31" s="164">
        <v>2045</v>
      </c>
      <c r="M31" s="164">
        <v>2144</v>
      </c>
      <c r="N31" s="68">
        <v>1846</v>
      </c>
      <c r="O31" s="164">
        <v>1615</v>
      </c>
      <c r="P31" s="164">
        <v>3139</v>
      </c>
      <c r="Q31" s="164">
        <v>3101</v>
      </c>
      <c r="R31" s="68">
        <v>2934</v>
      </c>
      <c r="S31" s="164">
        <v>2640</v>
      </c>
      <c r="T31" s="164">
        <v>2393</v>
      </c>
      <c r="U31" s="164">
        <v>2528</v>
      </c>
      <c r="V31" s="68">
        <v>2512</v>
      </c>
      <c r="W31" s="164">
        <v>7206</v>
      </c>
      <c r="X31" s="164">
        <v>7813</v>
      </c>
      <c r="Y31" s="164">
        <v>7410</v>
      </c>
      <c r="Z31" s="68">
        <v>6982</v>
      </c>
      <c r="AA31" s="164">
        <v>6555</v>
      </c>
    </row>
    <row r="32" spans="1:27" ht="15" customHeight="1">
      <c r="A32" s="4"/>
      <c r="B32" s="53" t="s">
        <v>179</v>
      </c>
      <c r="C32" s="161">
        <v>1235</v>
      </c>
      <c r="D32" s="161">
        <v>1275</v>
      </c>
      <c r="E32" s="161">
        <v>1198</v>
      </c>
      <c r="F32" s="169">
        <v>1198</v>
      </c>
      <c r="G32" s="161">
        <v>1660</v>
      </c>
      <c r="H32" s="161">
        <v>1717</v>
      </c>
      <c r="I32" s="161">
        <v>1717</v>
      </c>
      <c r="J32" s="169">
        <v>1717</v>
      </c>
      <c r="K32" s="161">
        <v>0</v>
      </c>
      <c r="L32" s="161">
        <v>0</v>
      </c>
      <c r="M32" s="161">
        <v>0</v>
      </c>
      <c r="N32" s="169">
        <v>0</v>
      </c>
      <c r="O32" s="161">
        <v>0</v>
      </c>
      <c r="P32" s="161">
        <v>0</v>
      </c>
      <c r="Q32" s="161">
        <v>1193</v>
      </c>
      <c r="R32" s="169">
        <v>0</v>
      </c>
      <c r="S32" s="161">
        <v>0</v>
      </c>
      <c r="T32" s="161">
        <v>0</v>
      </c>
      <c r="U32" s="161">
        <v>0</v>
      </c>
      <c r="V32" s="169">
        <v>0</v>
      </c>
      <c r="W32" s="161">
        <v>0</v>
      </c>
      <c r="X32" s="161">
        <v>0</v>
      </c>
      <c r="Y32" s="161">
        <v>0</v>
      </c>
      <c r="Z32" s="169">
        <v>0</v>
      </c>
      <c r="AA32" s="161">
        <v>0</v>
      </c>
    </row>
    <row r="33" spans="1:27" ht="15" customHeight="1">
      <c r="A33" s="4"/>
      <c r="B33" s="49" t="s">
        <v>54</v>
      </c>
      <c r="C33" s="165">
        <v>2744</v>
      </c>
      <c r="D33" s="165">
        <v>637</v>
      </c>
      <c r="E33" s="165">
        <v>588</v>
      </c>
      <c r="F33" s="169">
        <v>1116</v>
      </c>
      <c r="G33" s="165">
        <v>1993</v>
      </c>
      <c r="H33" s="165">
        <v>2101</v>
      </c>
      <c r="I33" s="165">
        <v>3986</v>
      </c>
      <c r="J33" s="169">
        <v>6716</v>
      </c>
      <c r="K33" s="165">
        <v>6745</v>
      </c>
      <c r="L33" s="165">
        <v>6025</v>
      </c>
      <c r="M33" s="165">
        <v>7146</v>
      </c>
      <c r="N33" s="169">
        <v>8310</v>
      </c>
      <c r="O33" s="165">
        <v>7585</v>
      </c>
      <c r="P33" s="165">
        <v>8476</v>
      </c>
      <c r="Q33" s="165">
        <v>9987</v>
      </c>
      <c r="R33" s="169">
        <v>8863</v>
      </c>
      <c r="S33" s="165">
        <v>9841</v>
      </c>
      <c r="T33" s="165">
        <v>11447</v>
      </c>
      <c r="U33" s="165">
        <v>14295</v>
      </c>
      <c r="V33" s="169">
        <v>8200</v>
      </c>
      <c r="W33" s="165">
        <v>15656</v>
      </c>
      <c r="X33" s="165">
        <v>14119</v>
      </c>
      <c r="Y33" s="165">
        <v>18351</v>
      </c>
      <c r="Z33" s="169">
        <v>13481</v>
      </c>
      <c r="AA33" s="165">
        <v>15167</v>
      </c>
    </row>
    <row r="34" spans="1:27" s="23" customFormat="1" ht="15" customHeight="1">
      <c r="A34" s="20"/>
      <c r="B34" s="62" t="s">
        <v>19</v>
      </c>
      <c r="C34" s="166">
        <f t="shared" ref="C34:P34" si="16">SUM(C26:C33)</f>
        <v>30343</v>
      </c>
      <c r="D34" s="166">
        <f t="shared" si="16"/>
        <v>25972</v>
      </c>
      <c r="E34" s="166">
        <f t="shared" si="16"/>
        <v>28208</v>
      </c>
      <c r="F34" s="69">
        <f t="shared" si="16"/>
        <v>34020</v>
      </c>
      <c r="G34" s="166">
        <f t="shared" si="16"/>
        <v>30680</v>
      </c>
      <c r="H34" s="166">
        <f t="shared" si="16"/>
        <v>36091</v>
      </c>
      <c r="I34" s="166">
        <f t="shared" si="16"/>
        <v>37615</v>
      </c>
      <c r="J34" s="69">
        <f t="shared" si="16"/>
        <v>57033</v>
      </c>
      <c r="K34" s="166">
        <f t="shared" si="16"/>
        <v>44688</v>
      </c>
      <c r="L34" s="166">
        <f t="shared" si="16"/>
        <v>47984</v>
      </c>
      <c r="M34" s="166">
        <f t="shared" si="16"/>
        <v>57863</v>
      </c>
      <c r="N34" s="69">
        <f t="shared" si="16"/>
        <v>68910</v>
      </c>
      <c r="O34" s="166">
        <f t="shared" si="16"/>
        <v>76010</v>
      </c>
      <c r="P34" s="166">
        <f t="shared" si="16"/>
        <v>66248</v>
      </c>
      <c r="Q34" s="166">
        <f t="shared" ref="Q34:R34" si="17">SUM(Q26:Q33)</f>
        <v>74750</v>
      </c>
      <c r="R34" s="69">
        <f t="shared" si="17"/>
        <v>83855</v>
      </c>
      <c r="S34" s="166">
        <f t="shared" ref="S34:T34" si="18">SUM(S26:S33)</f>
        <v>75368</v>
      </c>
      <c r="T34" s="166">
        <f t="shared" si="18"/>
        <v>79525</v>
      </c>
      <c r="U34" s="166">
        <f t="shared" ref="U34:V34" si="19">SUM(U26:U33)</f>
        <v>88197</v>
      </c>
      <c r="V34" s="69">
        <f t="shared" si="19"/>
        <v>103482</v>
      </c>
      <c r="W34" s="166">
        <f t="shared" ref="W34:X34" si="20">SUM(W26:W33)</f>
        <v>113513</v>
      </c>
      <c r="X34" s="166">
        <f t="shared" si="20"/>
        <v>104901</v>
      </c>
      <c r="Y34" s="166">
        <f t="shared" ref="Y34:AA34" si="21">SUM(Y26:Y33)</f>
        <v>119874</v>
      </c>
      <c r="Z34" s="69">
        <f t="shared" si="21"/>
        <v>121563</v>
      </c>
      <c r="AA34" s="166">
        <f t="shared" si="21"/>
        <v>94618</v>
      </c>
    </row>
    <row r="35" spans="1:27" s="4" customFormat="1" ht="15" customHeight="1">
      <c r="B35" s="53"/>
      <c r="C35" s="164"/>
      <c r="D35" s="164"/>
      <c r="E35" s="164"/>
      <c r="F35" s="68"/>
      <c r="G35" s="164"/>
      <c r="H35" s="164"/>
      <c r="I35" s="164"/>
      <c r="J35" s="68"/>
      <c r="K35" s="164"/>
      <c r="L35" s="164"/>
      <c r="M35" s="164"/>
      <c r="N35" s="68"/>
      <c r="O35" s="164"/>
      <c r="P35" s="164"/>
      <c r="Q35" s="164"/>
      <c r="R35" s="68"/>
      <c r="S35" s="164"/>
      <c r="T35" s="164"/>
      <c r="U35" s="164"/>
      <c r="V35" s="68"/>
      <c r="W35" s="164"/>
      <c r="X35" s="164"/>
      <c r="Y35" s="164"/>
      <c r="Z35" s="68"/>
      <c r="AA35" s="164"/>
    </row>
    <row r="36" spans="1:27" s="4" customFormat="1" ht="15" customHeight="1">
      <c r="B36" s="53" t="s">
        <v>127</v>
      </c>
      <c r="C36" s="161">
        <v>0</v>
      </c>
      <c r="D36" s="161">
        <v>0</v>
      </c>
      <c r="E36" s="161">
        <v>0</v>
      </c>
      <c r="F36" s="68">
        <v>0</v>
      </c>
      <c r="G36" s="161">
        <v>0</v>
      </c>
      <c r="H36" s="161">
        <v>0</v>
      </c>
      <c r="I36" s="161">
        <v>0</v>
      </c>
      <c r="J36" s="68">
        <v>0</v>
      </c>
      <c r="K36" s="164">
        <v>74334</v>
      </c>
      <c r="L36" s="164">
        <v>75861</v>
      </c>
      <c r="M36" s="164">
        <v>75611</v>
      </c>
      <c r="N36" s="68">
        <v>74086</v>
      </c>
      <c r="O36" s="164">
        <v>74218</v>
      </c>
      <c r="P36" s="164">
        <v>73369</v>
      </c>
      <c r="Q36" s="164">
        <v>72802</v>
      </c>
      <c r="R36" s="68">
        <v>71563</v>
      </c>
      <c r="S36" s="164">
        <v>75124</v>
      </c>
      <c r="T36" s="164">
        <v>76265</v>
      </c>
      <c r="U36" s="164">
        <v>79571</v>
      </c>
      <c r="V36" s="68">
        <v>77297</v>
      </c>
      <c r="W36" s="164">
        <v>76805</v>
      </c>
      <c r="X36" s="164">
        <v>77569</v>
      </c>
      <c r="Y36" s="164">
        <v>79108</v>
      </c>
      <c r="Z36" s="68">
        <v>77917</v>
      </c>
      <c r="AA36" s="164">
        <v>76236</v>
      </c>
    </row>
    <row r="37" spans="1:27" ht="15" customHeight="1">
      <c r="B37" s="53" t="s">
        <v>20</v>
      </c>
      <c r="C37" s="164">
        <v>72609</v>
      </c>
      <c r="D37" s="164">
        <v>72487</v>
      </c>
      <c r="E37" s="164">
        <v>72364</v>
      </c>
      <c r="F37" s="68">
        <v>22000</v>
      </c>
      <c r="G37" s="164">
        <v>22000</v>
      </c>
      <c r="H37" s="164">
        <v>0</v>
      </c>
      <c r="I37" s="164">
        <v>0</v>
      </c>
      <c r="J37" s="68">
        <v>0</v>
      </c>
      <c r="K37" s="164">
        <v>0</v>
      </c>
      <c r="L37" s="164">
        <v>0</v>
      </c>
      <c r="M37" s="164">
        <v>0</v>
      </c>
      <c r="N37" s="68">
        <v>0</v>
      </c>
      <c r="O37" s="164">
        <v>0</v>
      </c>
      <c r="P37" s="164">
        <v>0</v>
      </c>
      <c r="Q37" s="164">
        <v>0</v>
      </c>
      <c r="R37" s="68">
        <v>0</v>
      </c>
      <c r="S37" s="164">
        <v>0</v>
      </c>
      <c r="T37" s="164">
        <v>0</v>
      </c>
      <c r="U37" s="164">
        <v>0</v>
      </c>
      <c r="V37" s="68">
        <v>0</v>
      </c>
      <c r="W37" s="164">
        <v>0</v>
      </c>
      <c r="X37" s="164">
        <v>0</v>
      </c>
      <c r="Y37" s="164">
        <v>0</v>
      </c>
      <c r="Z37" s="68">
        <v>0</v>
      </c>
      <c r="AA37" s="164">
        <v>0</v>
      </c>
    </row>
    <row r="38" spans="1:27" ht="15" customHeight="1" collapsed="1">
      <c r="B38" s="53" t="s">
        <v>126</v>
      </c>
      <c r="C38" s="161">
        <v>4012</v>
      </c>
      <c r="D38" s="161">
        <v>3682</v>
      </c>
      <c r="E38" s="161">
        <v>3351</v>
      </c>
      <c r="F38" s="68">
        <v>3447</v>
      </c>
      <c r="G38" s="161">
        <v>4112</v>
      </c>
      <c r="H38" s="161">
        <v>3618</v>
      </c>
      <c r="I38" s="161">
        <v>3106</v>
      </c>
      <c r="J38" s="68">
        <v>2579</v>
      </c>
      <c r="K38" s="161">
        <v>2043</v>
      </c>
      <c r="L38" s="161">
        <v>1598</v>
      </c>
      <c r="M38" s="161">
        <v>1120</v>
      </c>
      <c r="N38" s="169">
        <v>779</v>
      </c>
      <c r="O38" s="161">
        <v>497</v>
      </c>
      <c r="P38" s="161">
        <v>3938</v>
      </c>
      <c r="Q38" s="161">
        <v>3406</v>
      </c>
      <c r="R38" s="169">
        <v>2865</v>
      </c>
      <c r="S38" s="161">
        <v>2344</v>
      </c>
      <c r="T38" s="161">
        <v>1844</v>
      </c>
      <c r="U38" s="161">
        <v>1331</v>
      </c>
      <c r="V38" s="169">
        <v>812</v>
      </c>
      <c r="W38" s="161">
        <v>9399</v>
      </c>
      <c r="X38" s="161">
        <v>7937</v>
      </c>
      <c r="Y38" s="161">
        <v>6775</v>
      </c>
      <c r="Z38" s="169">
        <v>5595</v>
      </c>
      <c r="AA38" s="161">
        <v>4426</v>
      </c>
    </row>
    <row r="39" spans="1:27" ht="15" customHeight="1">
      <c r="B39" s="53" t="s">
        <v>51</v>
      </c>
      <c r="C39" s="161">
        <v>34944</v>
      </c>
      <c r="D39" s="161">
        <v>33471</v>
      </c>
      <c r="E39" s="161">
        <v>32656</v>
      </c>
      <c r="F39" s="169">
        <v>31418</v>
      </c>
      <c r="G39" s="161">
        <v>30090</v>
      </c>
      <c r="H39" s="161">
        <v>28243</v>
      </c>
      <c r="I39" s="161">
        <v>29732</v>
      </c>
      <c r="J39" s="169">
        <v>30307</v>
      </c>
      <c r="K39" s="161">
        <v>28291</v>
      </c>
      <c r="L39" s="161">
        <v>26239</v>
      </c>
      <c r="M39" s="161">
        <v>24174</v>
      </c>
      <c r="N39" s="169">
        <v>12890</v>
      </c>
      <c r="O39" s="161">
        <v>7527</v>
      </c>
      <c r="P39" s="161">
        <v>1132</v>
      </c>
      <c r="Q39" s="161">
        <v>9334</v>
      </c>
      <c r="R39" s="169">
        <v>8119</v>
      </c>
      <c r="S39" s="161">
        <v>7514</v>
      </c>
      <c r="T39" s="161">
        <v>7031</v>
      </c>
      <c r="U39" s="161">
        <v>9635</v>
      </c>
      <c r="V39" s="169">
        <v>8509</v>
      </c>
      <c r="W39" s="161">
        <v>8351</v>
      </c>
      <c r="X39" s="161">
        <v>8572</v>
      </c>
      <c r="Y39" s="161">
        <v>8322</v>
      </c>
      <c r="Z39" s="169">
        <v>11467</v>
      </c>
      <c r="AA39" s="161">
        <v>10856</v>
      </c>
    </row>
    <row r="40" spans="1:27" ht="15" customHeight="1">
      <c r="B40" s="53" t="s">
        <v>52</v>
      </c>
      <c r="C40" s="161">
        <v>2527</v>
      </c>
      <c r="D40" s="161">
        <v>2425</v>
      </c>
      <c r="E40" s="161">
        <v>3087</v>
      </c>
      <c r="F40" s="169">
        <v>3292</v>
      </c>
      <c r="G40" s="161">
        <v>2896</v>
      </c>
      <c r="H40" s="161">
        <v>2734</v>
      </c>
      <c r="I40" s="161">
        <v>2788</v>
      </c>
      <c r="J40" s="169">
        <v>3209</v>
      </c>
      <c r="K40" s="161">
        <v>2638</v>
      </c>
      <c r="L40" s="161">
        <v>3000</v>
      </c>
      <c r="M40" s="161">
        <v>2632</v>
      </c>
      <c r="N40" s="169">
        <v>3504</v>
      </c>
      <c r="O40" s="161">
        <v>3415</v>
      </c>
      <c r="P40" s="161">
        <v>3756</v>
      </c>
      <c r="Q40" s="161">
        <v>3602</v>
      </c>
      <c r="R40" s="169">
        <v>2690</v>
      </c>
      <c r="S40" s="161">
        <v>2752</v>
      </c>
      <c r="T40" s="161">
        <v>2815</v>
      </c>
      <c r="U40" s="161">
        <v>3039</v>
      </c>
      <c r="V40" s="169">
        <v>2651</v>
      </c>
      <c r="W40" s="161">
        <v>8494</v>
      </c>
      <c r="X40" s="161">
        <v>7934</v>
      </c>
      <c r="Y40" s="161">
        <v>5567</v>
      </c>
      <c r="Z40" s="169">
        <v>6208</v>
      </c>
      <c r="AA40" s="161">
        <v>7004</v>
      </c>
    </row>
    <row r="41" spans="1:27" ht="15" customHeight="1">
      <c r="B41" s="53" t="s">
        <v>157</v>
      </c>
      <c r="C41" s="161">
        <v>395</v>
      </c>
      <c r="D41" s="161">
        <v>435</v>
      </c>
      <c r="E41" s="161">
        <v>462</v>
      </c>
      <c r="F41" s="169">
        <v>462</v>
      </c>
      <c r="G41" s="161">
        <v>0</v>
      </c>
      <c r="H41" s="161">
        <v>0</v>
      </c>
      <c r="I41" s="161">
        <v>0</v>
      </c>
      <c r="J41" s="169">
        <v>0</v>
      </c>
      <c r="K41" s="161">
        <v>0</v>
      </c>
      <c r="L41" s="161">
        <v>0</v>
      </c>
      <c r="M41" s="161">
        <v>0</v>
      </c>
      <c r="N41" s="169">
        <v>0</v>
      </c>
      <c r="O41" s="161">
        <v>0</v>
      </c>
      <c r="P41" s="161">
        <v>0</v>
      </c>
      <c r="Q41" s="161">
        <v>0</v>
      </c>
      <c r="R41" s="169">
        <v>0</v>
      </c>
      <c r="S41" s="161">
        <v>0</v>
      </c>
      <c r="T41" s="161">
        <v>0</v>
      </c>
      <c r="U41" s="161">
        <v>0</v>
      </c>
      <c r="V41" s="169">
        <v>0</v>
      </c>
      <c r="W41" s="161">
        <v>0</v>
      </c>
      <c r="X41" s="161">
        <v>0</v>
      </c>
      <c r="Y41" s="161">
        <v>0</v>
      </c>
      <c r="Z41" s="169">
        <v>0</v>
      </c>
      <c r="AA41" s="161">
        <v>0</v>
      </c>
    </row>
    <row r="42" spans="1:27" ht="15" customHeight="1">
      <c r="B42" s="62" t="s">
        <v>72</v>
      </c>
      <c r="C42" s="175">
        <f>SUM(C36:C41,C34)</f>
        <v>144830</v>
      </c>
      <c r="D42" s="175">
        <f t="shared" ref="D42:L42" si="22">SUM(D36:D41,D34)</f>
        <v>138472</v>
      </c>
      <c r="E42" s="175">
        <f t="shared" si="22"/>
        <v>140128</v>
      </c>
      <c r="F42" s="171">
        <f t="shared" si="22"/>
        <v>94639</v>
      </c>
      <c r="G42" s="168">
        <f t="shared" si="22"/>
        <v>89778</v>
      </c>
      <c r="H42" s="168">
        <f t="shared" si="22"/>
        <v>70686</v>
      </c>
      <c r="I42" s="168">
        <f t="shared" si="22"/>
        <v>73241</v>
      </c>
      <c r="J42" s="171">
        <f t="shared" si="22"/>
        <v>93128</v>
      </c>
      <c r="K42" s="175">
        <f t="shared" si="22"/>
        <v>151994</v>
      </c>
      <c r="L42" s="175">
        <f t="shared" si="22"/>
        <v>154682</v>
      </c>
      <c r="M42" s="168">
        <f t="shared" ref="M42:O42" si="23">SUM(M36:M41,M34)</f>
        <v>161400</v>
      </c>
      <c r="N42" s="171">
        <f t="shared" si="23"/>
        <v>160169</v>
      </c>
      <c r="O42" s="168">
        <f t="shared" si="23"/>
        <v>161667</v>
      </c>
      <c r="P42" s="168">
        <f t="shared" ref="P42:R42" si="24">SUM(P36:P41,P34)</f>
        <v>148443</v>
      </c>
      <c r="Q42" s="168">
        <f t="shared" si="24"/>
        <v>163894</v>
      </c>
      <c r="R42" s="171">
        <f t="shared" si="24"/>
        <v>169092</v>
      </c>
      <c r="S42" s="168">
        <f t="shared" ref="S42:T42" si="25">SUM(S36:S41,S34)</f>
        <v>163102</v>
      </c>
      <c r="T42" s="168">
        <f t="shared" si="25"/>
        <v>167480</v>
      </c>
      <c r="U42" s="168">
        <f t="shared" ref="U42:V42" si="26">SUM(U36:U41,U34)</f>
        <v>181773</v>
      </c>
      <c r="V42" s="171">
        <f t="shared" si="26"/>
        <v>192751</v>
      </c>
      <c r="W42" s="168">
        <f t="shared" ref="W42:X42" si="27">SUM(W36:W41,W34)</f>
        <v>216562</v>
      </c>
      <c r="X42" s="168">
        <f t="shared" si="27"/>
        <v>206913</v>
      </c>
      <c r="Y42" s="168">
        <f t="shared" ref="Y42:AA42" si="28">SUM(Y36:Y41,Y34)</f>
        <v>219646</v>
      </c>
      <c r="Z42" s="171">
        <f t="shared" si="28"/>
        <v>222750</v>
      </c>
      <c r="AA42" s="168">
        <f t="shared" si="28"/>
        <v>193140</v>
      </c>
    </row>
    <row r="43" spans="1:27" ht="15" customHeight="1">
      <c r="B43" s="53"/>
      <c r="C43" s="176"/>
      <c r="D43" s="176"/>
      <c r="E43" s="176"/>
      <c r="F43" s="68"/>
      <c r="G43" s="164"/>
      <c r="H43" s="164"/>
      <c r="I43" s="164"/>
      <c r="J43" s="68"/>
      <c r="K43" s="164"/>
      <c r="L43" s="164"/>
      <c r="M43" s="164"/>
      <c r="N43" s="68"/>
      <c r="O43" s="164"/>
      <c r="P43" s="164"/>
      <c r="Q43" s="164"/>
      <c r="R43" s="68"/>
      <c r="S43" s="164"/>
      <c r="T43" s="164"/>
      <c r="U43" s="164"/>
      <c r="V43" s="68"/>
      <c r="W43" s="164"/>
      <c r="X43" s="164"/>
      <c r="Y43" s="164"/>
      <c r="Z43" s="68"/>
      <c r="AA43" s="164"/>
    </row>
    <row r="44" spans="1:27" ht="15" customHeight="1">
      <c r="B44" s="53" t="s">
        <v>28</v>
      </c>
      <c r="C44" s="176"/>
      <c r="D44" s="176"/>
      <c r="E44" s="176"/>
      <c r="F44" s="68"/>
      <c r="G44" s="164"/>
      <c r="H44" s="164"/>
      <c r="I44" s="164"/>
      <c r="J44" s="68"/>
      <c r="K44" s="164"/>
      <c r="L44" s="164"/>
      <c r="M44" s="164"/>
      <c r="N44" s="68"/>
      <c r="O44" s="164"/>
      <c r="P44" s="164"/>
      <c r="Q44" s="164"/>
      <c r="R44" s="68"/>
      <c r="S44" s="164"/>
      <c r="T44" s="164"/>
      <c r="U44" s="164"/>
      <c r="V44" s="68"/>
      <c r="W44" s="164"/>
      <c r="X44" s="164"/>
      <c r="Y44" s="164"/>
      <c r="Z44" s="68"/>
      <c r="AA44" s="164"/>
    </row>
    <row r="45" spans="1:27" ht="15" customHeight="1">
      <c r="B45" s="53" t="s">
        <v>8</v>
      </c>
      <c r="C45" s="161">
        <v>419</v>
      </c>
      <c r="D45" s="161">
        <v>419</v>
      </c>
      <c r="E45" s="161">
        <v>420</v>
      </c>
      <c r="F45" s="169">
        <v>140</v>
      </c>
      <c r="G45" s="161">
        <v>140</v>
      </c>
      <c r="H45" s="161">
        <v>158</v>
      </c>
      <c r="I45" s="161">
        <v>159</v>
      </c>
      <c r="J45" s="169">
        <v>162</v>
      </c>
      <c r="K45" s="161">
        <v>163</v>
      </c>
      <c r="L45" s="161">
        <v>164</v>
      </c>
      <c r="M45" s="161">
        <v>165</v>
      </c>
      <c r="N45" s="169">
        <v>165</v>
      </c>
      <c r="O45" s="161">
        <v>166</v>
      </c>
      <c r="P45" s="161">
        <v>167</v>
      </c>
      <c r="Q45" s="161">
        <v>170</v>
      </c>
      <c r="R45" s="169">
        <v>171</v>
      </c>
      <c r="S45" s="161">
        <v>172</v>
      </c>
      <c r="T45" s="161">
        <v>173</v>
      </c>
      <c r="U45" s="161">
        <v>173</v>
      </c>
      <c r="V45" s="169">
        <v>174</v>
      </c>
      <c r="W45" s="161">
        <v>175</v>
      </c>
      <c r="X45" s="161">
        <v>176</v>
      </c>
      <c r="Y45" s="161">
        <v>176</v>
      </c>
      <c r="Z45" s="169">
        <v>177</v>
      </c>
      <c r="AA45" s="161">
        <v>177</v>
      </c>
    </row>
    <row r="46" spans="1:27" ht="15" customHeight="1">
      <c r="B46" s="53" t="s">
        <v>53</v>
      </c>
      <c r="C46" s="161">
        <v>0</v>
      </c>
      <c r="D46" s="161">
        <v>0</v>
      </c>
      <c r="E46" s="161">
        <v>0</v>
      </c>
      <c r="F46" s="169">
        <v>610</v>
      </c>
      <c r="G46" s="161">
        <v>610</v>
      </c>
      <c r="H46" s="161">
        <v>0</v>
      </c>
      <c r="I46" s="161">
        <v>0</v>
      </c>
      <c r="J46" s="169">
        <v>0</v>
      </c>
      <c r="K46" s="161">
        <v>0</v>
      </c>
      <c r="L46" s="161">
        <v>0</v>
      </c>
      <c r="M46" s="161">
        <v>0</v>
      </c>
      <c r="N46" s="169">
        <v>0</v>
      </c>
      <c r="O46" s="161">
        <v>0</v>
      </c>
      <c r="P46" s="161">
        <v>0</v>
      </c>
      <c r="Q46" s="161">
        <v>0</v>
      </c>
      <c r="R46" s="169">
        <v>0</v>
      </c>
      <c r="S46" s="161">
        <v>0</v>
      </c>
      <c r="T46" s="161">
        <v>0</v>
      </c>
      <c r="U46" s="161">
        <v>0</v>
      </c>
      <c r="V46" s="169">
        <v>0</v>
      </c>
      <c r="W46" s="161">
        <v>0</v>
      </c>
      <c r="X46" s="161">
        <v>0</v>
      </c>
      <c r="Y46" s="161">
        <v>0</v>
      </c>
      <c r="Z46" s="169">
        <v>0</v>
      </c>
      <c r="AA46" s="161">
        <v>0</v>
      </c>
    </row>
    <row r="47" spans="1:27" ht="15" customHeight="1">
      <c r="B47" s="53" t="s">
        <v>9</v>
      </c>
      <c r="C47" s="161">
        <v>284050</v>
      </c>
      <c r="D47" s="161">
        <v>285241</v>
      </c>
      <c r="E47" s="161">
        <v>287546</v>
      </c>
      <c r="F47" s="169">
        <v>620679</v>
      </c>
      <c r="G47" s="161">
        <v>623755</v>
      </c>
      <c r="H47" s="161">
        <v>670674</v>
      </c>
      <c r="I47" s="161">
        <v>677588</v>
      </c>
      <c r="J47" s="169">
        <v>717228</v>
      </c>
      <c r="K47" s="161">
        <v>729899</v>
      </c>
      <c r="L47" s="161">
        <v>737574</v>
      </c>
      <c r="M47" s="161">
        <v>744008</v>
      </c>
      <c r="N47" s="169">
        <v>756299</v>
      </c>
      <c r="O47" s="161">
        <v>769142</v>
      </c>
      <c r="P47" s="161">
        <v>787562</v>
      </c>
      <c r="Q47" s="161">
        <v>857561</v>
      </c>
      <c r="R47" s="169">
        <v>878331</v>
      </c>
      <c r="S47" s="161">
        <v>899354</v>
      </c>
      <c r="T47" s="161">
        <v>926062</v>
      </c>
      <c r="U47" s="161">
        <v>949456</v>
      </c>
      <c r="V47" s="169">
        <v>974383</v>
      </c>
      <c r="W47" s="161">
        <v>998666</v>
      </c>
      <c r="X47" s="161">
        <v>1028443</v>
      </c>
      <c r="Y47" s="161">
        <v>1046527</v>
      </c>
      <c r="Z47" s="169">
        <v>1059938</v>
      </c>
      <c r="AA47" s="161">
        <v>1065355</v>
      </c>
    </row>
    <row r="48" spans="1:27" ht="15" customHeight="1">
      <c r="B48" s="49" t="s">
        <v>11</v>
      </c>
      <c r="C48" s="165">
        <v>0</v>
      </c>
      <c r="D48" s="165">
        <v>0</v>
      </c>
      <c r="E48" s="165">
        <v>0</v>
      </c>
      <c r="F48" s="169">
        <v>-260686</v>
      </c>
      <c r="G48" s="165">
        <v>-260686</v>
      </c>
      <c r="H48" s="165">
        <v>0</v>
      </c>
      <c r="I48" s="165">
        <v>-1802</v>
      </c>
      <c r="J48" s="169">
        <v>-1802</v>
      </c>
      <c r="K48" s="165">
        <v>-2860</v>
      </c>
      <c r="L48" s="165">
        <v>-7546</v>
      </c>
      <c r="M48" s="165">
        <v>-1002</v>
      </c>
      <c r="N48" s="169">
        <v>-796</v>
      </c>
      <c r="O48" s="165">
        <v>-669</v>
      </c>
      <c r="P48" s="165">
        <v>-528</v>
      </c>
      <c r="Q48" s="165">
        <v>-397</v>
      </c>
      <c r="R48" s="169">
        <v>-743</v>
      </c>
      <c r="S48" s="165">
        <v>-1146</v>
      </c>
      <c r="T48" s="165">
        <v>-25443</v>
      </c>
      <c r="U48" s="165">
        <v>-50700</v>
      </c>
      <c r="V48" s="169">
        <v>-131620</v>
      </c>
      <c r="W48" s="165">
        <v>-216784</v>
      </c>
      <c r="X48" s="165">
        <v>-217121</v>
      </c>
      <c r="Y48" s="165">
        <v>-260011</v>
      </c>
      <c r="Z48" s="169">
        <v>-247982</v>
      </c>
      <c r="AA48" s="165">
        <v>-304943</v>
      </c>
    </row>
    <row r="49" spans="2:27" ht="15" customHeight="1">
      <c r="B49" s="53" t="s">
        <v>10</v>
      </c>
      <c r="C49" s="161">
        <v>36928</v>
      </c>
      <c r="D49" s="161">
        <v>41006</v>
      </c>
      <c r="E49" s="161">
        <v>46811</v>
      </c>
      <c r="F49" s="169">
        <v>54941</v>
      </c>
      <c r="G49" s="161">
        <v>60585</v>
      </c>
      <c r="H49" s="161">
        <v>48017</v>
      </c>
      <c r="I49" s="161">
        <v>55941</v>
      </c>
      <c r="J49" s="169">
        <v>84249</v>
      </c>
      <c r="K49" s="161">
        <v>88828</v>
      </c>
      <c r="L49" s="161">
        <v>99118</v>
      </c>
      <c r="M49" s="161">
        <v>109449</v>
      </c>
      <c r="N49" s="169">
        <v>127517</v>
      </c>
      <c r="O49" s="161">
        <v>139692</v>
      </c>
      <c r="P49" s="161">
        <v>152531</v>
      </c>
      <c r="Q49" s="161">
        <v>165878</v>
      </c>
      <c r="R49" s="169">
        <v>198983</v>
      </c>
      <c r="S49" s="161">
        <v>206139</v>
      </c>
      <c r="T49" s="161">
        <v>213613</v>
      </c>
      <c r="U49" s="161">
        <v>231814</v>
      </c>
      <c r="V49" s="169">
        <v>255214</v>
      </c>
      <c r="W49" s="161">
        <v>257575</v>
      </c>
      <c r="X49" s="161">
        <v>266333</v>
      </c>
      <c r="Y49" s="161">
        <v>276535</v>
      </c>
      <c r="Z49" s="169">
        <v>305864.14114531782</v>
      </c>
      <c r="AA49" s="161">
        <v>312274</v>
      </c>
    </row>
    <row r="50" spans="2:27" ht="15" customHeight="1">
      <c r="B50" s="53" t="s">
        <v>55</v>
      </c>
      <c r="C50" s="161">
        <v>-220</v>
      </c>
      <c r="D50" s="161">
        <v>11</v>
      </c>
      <c r="E50" s="161">
        <v>421</v>
      </c>
      <c r="F50" s="169">
        <v>1011</v>
      </c>
      <c r="G50" s="161">
        <v>212</v>
      </c>
      <c r="H50" s="161">
        <v>567</v>
      </c>
      <c r="I50" s="161">
        <v>870</v>
      </c>
      <c r="J50" s="169">
        <v>-771</v>
      </c>
      <c r="K50" s="161">
        <v>-2341</v>
      </c>
      <c r="L50" s="161">
        <v>-7975</v>
      </c>
      <c r="M50" s="161">
        <v>-12605</v>
      </c>
      <c r="N50" s="169">
        <v>-6326</v>
      </c>
      <c r="O50" s="161">
        <v>-5133</v>
      </c>
      <c r="P50" s="161">
        <v>-5510</v>
      </c>
      <c r="Q50" s="161">
        <v>-11927</v>
      </c>
      <c r="R50" s="169">
        <v>-2803</v>
      </c>
      <c r="S50" s="161">
        <v>-7428</v>
      </c>
      <c r="T50" s="161">
        <v>-9242</v>
      </c>
      <c r="U50" s="161">
        <v>-163</v>
      </c>
      <c r="V50" s="169">
        <v>-14692</v>
      </c>
      <c r="W50" s="161">
        <v>-7199</v>
      </c>
      <c r="X50" s="161">
        <v>12184</v>
      </c>
      <c r="Y50" s="161">
        <v>13023</v>
      </c>
      <c r="Z50" s="169">
        <v>13334.858854682168</v>
      </c>
      <c r="AA50" s="161">
        <v>8404</v>
      </c>
    </row>
    <row r="51" spans="2:27" ht="15" customHeight="1">
      <c r="F51" s="169"/>
      <c r="G51" s="4"/>
      <c r="H51" s="4"/>
      <c r="I51" s="4"/>
      <c r="J51" s="169"/>
      <c r="K51" s="4"/>
      <c r="L51" s="4"/>
      <c r="M51" s="4"/>
      <c r="N51" s="169"/>
      <c r="R51" s="169"/>
      <c r="V51" s="169"/>
      <c r="Z51" s="169"/>
    </row>
    <row r="52" spans="2:27" s="23" customFormat="1" ht="15" customHeight="1">
      <c r="B52" s="63" t="s">
        <v>12</v>
      </c>
      <c r="C52" s="177">
        <f t="shared" ref="C52:E52" si="29">SUM(C45:C50)</f>
        <v>321177</v>
      </c>
      <c r="D52" s="177">
        <f t="shared" si="29"/>
        <v>326677</v>
      </c>
      <c r="E52" s="177">
        <f t="shared" si="29"/>
        <v>335198</v>
      </c>
      <c r="F52" s="173">
        <f>SUM(F45:F50)</f>
        <v>416695</v>
      </c>
      <c r="G52" s="167">
        <f t="shared" ref="G52:L52" si="30">SUM(G45:G50)</f>
        <v>424616</v>
      </c>
      <c r="H52" s="167">
        <f t="shared" si="30"/>
        <v>719416</v>
      </c>
      <c r="I52" s="167">
        <f t="shared" si="30"/>
        <v>732756</v>
      </c>
      <c r="J52" s="173">
        <f t="shared" si="30"/>
        <v>799066</v>
      </c>
      <c r="K52" s="167">
        <f t="shared" si="30"/>
        <v>813689</v>
      </c>
      <c r="L52" s="167">
        <f t="shared" si="30"/>
        <v>821335</v>
      </c>
      <c r="M52" s="167">
        <f t="shared" ref="M52:O52" si="31">SUM(M45:M50)</f>
        <v>840015</v>
      </c>
      <c r="N52" s="173">
        <f t="shared" si="31"/>
        <v>876859</v>
      </c>
      <c r="O52" s="167">
        <f t="shared" si="31"/>
        <v>903198</v>
      </c>
      <c r="P52" s="167">
        <f t="shared" ref="P52:R52" si="32">SUM(P45:P50)</f>
        <v>934222</v>
      </c>
      <c r="Q52" s="167">
        <f t="shared" si="32"/>
        <v>1011285</v>
      </c>
      <c r="R52" s="173">
        <f t="shared" si="32"/>
        <v>1073939</v>
      </c>
      <c r="S52" s="167">
        <f t="shared" ref="S52:T52" si="33">SUM(S45:S50)</f>
        <v>1097091</v>
      </c>
      <c r="T52" s="167">
        <f t="shared" si="33"/>
        <v>1105163</v>
      </c>
      <c r="U52" s="167">
        <f t="shared" ref="U52:V52" si="34">SUM(U45:U50)</f>
        <v>1130580</v>
      </c>
      <c r="V52" s="173">
        <f t="shared" si="34"/>
        <v>1083459</v>
      </c>
      <c r="W52" s="167">
        <f t="shared" ref="W52:X52" si="35">SUM(W45:W50)</f>
        <v>1032433</v>
      </c>
      <c r="X52" s="167">
        <f t="shared" si="35"/>
        <v>1090015</v>
      </c>
      <c r="Y52" s="167">
        <f t="shared" ref="Y52:AA52" si="36">SUM(Y45:Y50)</f>
        <v>1076250</v>
      </c>
      <c r="Z52" s="173">
        <f t="shared" si="36"/>
        <v>1131332</v>
      </c>
      <c r="AA52" s="167">
        <f t="shared" si="36"/>
        <v>1081267</v>
      </c>
    </row>
    <row r="53" spans="2:27" s="23" customFormat="1" ht="15" customHeight="1">
      <c r="B53" s="55" t="s">
        <v>15</v>
      </c>
      <c r="C53" s="175">
        <f t="shared" ref="C53:E53" si="37">C42+C52</f>
        <v>466007</v>
      </c>
      <c r="D53" s="175">
        <f t="shared" si="37"/>
        <v>465149</v>
      </c>
      <c r="E53" s="175">
        <f t="shared" si="37"/>
        <v>475326</v>
      </c>
      <c r="F53" s="171">
        <f>F42+F52</f>
        <v>511334</v>
      </c>
      <c r="G53" s="168">
        <f t="shared" ref="G53:I53" si="38">G42+G52</f>
        <v>514394</v>
      </c>
      <c r="H53" s="168">
        <f t="shared" si="38"/>
        <v>790102</v>
      </c>
      <c r="I53" s="168">
        <f t="shared" si="38"/>
        <v>805997</v>
      </c>
      <c r="J53" s="171">
        <f t="shared" ref="J53:N53" si="39">J42+J52</f>
        <v>892194</v>
      </c>
      <c r="K53" s="168">
        <f t="shared" si="39"/>
        <v>965683</v>
      </c>
      <c r="L53" s="168">
        <f t="shared" si="39"/>
        <v>976017</v>
      </c>
      <c r="M53" s="168">
        <f t="shared" si="39"/>
        <v>1001415</v>
      </c>
      <c r="N53" s="171">
        <f t="shared" si="39"/>
        <v>1037028</v>
      </c>
      <c r="O53" s="168">
        <f t="shared" ref="O53:P53" si="40">O42+O52</f>
        <v>1064865</v>
      </c>
      <c r="P53" s="168">
        <f t="shared" si="40"/>
        <v>1082665</v>
      </c>
      <c r="Q53" s="168">
        <f t="shared" ref="Q53:R53" si="41">Q42+Q52</f>
        <v>1175179</v>
      </c>
      <c r="R53" s="171">
        <f t="shared" si="41"/>
        <v>1243031</v>
      </c>
      <c r="S53" s="168">
        <f t="shared" ref="S53:T53" si="42">S42+S52</f>
        <v>1260193</v>
      </c>
      <c r="T53" s="168">
        <f t="shared" si="42"/>
        <v>1272643</v>
      </c>
      <c r="U53" s="168">
        <f t="shared" ref="U53:V53" si="43">U42+U52</f>
        <v>1312353</v>
      </c>
      <c r="V53" s="171">
        <f t="shared" si="43"/>
        <v>1276210</v>
      </c>
      <c r="W53" s="168">
        <f t="shared" ref="W53:X53" si="44">W42+W52</f>
        <v>1248995</v>
      </c>
      <c r="X53" s="168">
        <f t="shared" si="44"/>
        <v>1296928</v>
      </c>
      <c r="Y53" s="168">
        <f t="shared" ref="Y53:AA53" si="45">Y42+Y52</f>
        <v>1295896</v>
      </c>
      <c r="Z53" s="171">
        <f t="shared" si="45"/>
        <v>1354082</v>
      </c>
      <c r="AA53" s="168">
        <f t="shared" si="45"/>
        <v>1274407</v>
      </c>
    </row>
    <row r="54" spans="2:27" s="6" customFormat="1" ht="15" customHeight="1">
      <c r="F54" s="112"/>
      <c r="G54" s="7"/>
      <c r="H54" s="7"/>
      <c r="I54" s="7"/>
      <c r="J54" s="112"/>
      <c r="K54" s="7"/>
      <c r="L54" s="7"/>
      <c r="M54" s="7"/>
      <c r="N54" s="112"/>
      <c r="O54" s="7"/>
      <c r="P54" s="7"/>
      <c r="Q54" s="7"/>
      <c r="R54" s="112"/>
      <c r="S54" s="7"/>
      <c r="T54" s="7"/>
      <c r="U54" s="7"/>
      <c r="V54" s="112"/>
      <c r="W54" s="7"/>
      <c r="X54" s="7"/>
      <c r="Y54" s="222"/>
      <c r="Z54" s="112"/>
      <c r="AA54" s="7"/>
    </row>
    <row r="55" spans="2:27" ht="15" customHeight="1">
      <c r="M55" s="4"/>
    </row>
    <row r="56" spans="2:27" ht="15" customHeight="1">
      <c r="G56" s="26"/>
      <c r="H56" s="26"/>
      <c r="I56" s="26"/>
      <c r="J56" s="26"/>
      <c r="K56" s="26"/>
      <c r="L56" s="26"/>
      <c r="M56" s="4"/>
      <c r="N56" s="26"/>
      <c r="O56" s="197"/>
      <c r="P56" s="197"/>
      <c r="Q56" s="197"/>
      <c r="R56" s="26"/>
      <c r="V56" s="26"/>
      <c r="Z56" s="26"/>
    </row>
    <row r="57" spans="2:27" ht="15" customHeight="1">
      <c r="M57" s="4"/>
    </row>
    <row r="64" spans="2:27" ht="15" customHeight="1">
      <c r="G64" s="26"/>
      <c r="H64" s="26"/>
      <c r="I64" s="26"/>
      <c r="J64" s="26"/>
      <c r="K64" s="26"/>
      <c r="L64" s="26"/>
      <c r="N64" s="26"/>
      <c r="O64" s="197"/>
      <c r="P64" s="197"/>
      <c r="Q64" s="197"/>
      <c r="R64" s="26"/>
      <c r="V64" s="26"/>
      <c r="Z64" s="26"/>
    </row>
  </sheetData>
  <hyperlinks>
    <hyperlink ref="B4" location="Cover!A1" display="Back to Main" xr:uid="{D2DFE842-CFDB-4DA5-8EA7-C7F62F9CC6EA}"/>
  </hyperlinks>
  <pageMargins left="0.25" right="0.25" top="0.5" bottom="0.5" header="0.3" footer="0.55000000000000004"/>
  <pageSetup scale="64" orientation="landscape" r:id="rId1"/>
  <headerFooter>
    <oddFooter>&amp;L&amp;8&amp;K01+046LiveRamp Holdings, Inc.&amp;C&amp;8&amp;K01+047Page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26ACA9-722C-402D-803E-A27A94D1B6C2}">
  <ds:schemaRefs>
    <ds:schemaRef ds:uri="http://purl.org/dc/terms/"/>
    <ds:schemaRef ds:uri="http://schemas.microsoft.com/office/2006/documentManagement/types"/>
    <ds:schemaRef ds:uri="http://purl.org/dc/dcmitype/"/>
    <ds:schemaRef ds:uri="924476e6-b917-4696-8e52-e035bfc7b556"/>
    <ds:schemaRef ds:uri="http://purl.org/dc/elements/1.1/"/>
    <ds:schemaRef ds:uri="http://schemas.openxmlformats.org/package/2006/metadata/core-properties"/>
    <ds:schemaRef ds:uri="864749fc-0baa-49a7-a157-73d0aa52a4c4"/>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095ADA-5D0C-4CA2-996D-D02EB4AA87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vt:lpstr>
      <vt:lpstr>Income Statement</vt:lpstr>
      <vt:lpstr>GAAP to Non-GAAP OpEx </vt:lpstr>
      <vt:lpstr>Revenue Detail</vt:lpstr>
      <vt:lpstr>Non-GAAP Reconciliations</vt:lpstr>
      <vt:lpstr>CF</vt:lpstr>
      <vt:lpstr>BS</vt:lpstr>
      <vt:lpstr>BS!Print_Area</vt:lpstr>
      <vt:lpstr>CF!Print_Area</vt:lpstr>
      <vt:lpstr>Cover!Print_Area</vt:lpstr>
      <vt:lpstr>'GAAP to Non-GAAP OpEx '!Print_Area</vt:lpstr>
      <vt:lpstr>'Income Statement'!Print_Area</vt:lpstr>
      <vt:lpstr>'Non-GAAP Reconciliations'!Print_Area</vt:lpstr>
      <vt:lpstr>'Revenue Detail'!Print_Area</vt:lpstr>
      <vt:lpstr>'GAAP to Non-GAAP OpEx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Samantha Anderman</cp:lastModifiedBy>
  <cp:lastPrinted>2022-01-25T17:19:56Z</cp:lastPrinted>
  <dcterms:created xsi:type="dcterms:W3CDTF">2018-10-24T22:30:10Z</dcterms:created>
  <dcterms:modified xsi:type="dcterms:W3CDTF">2026-04-30T19:11:49Z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